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5180" windowHeight="12240" activeTab="0"/>
  </bookViews>
  <sheets>
    <sheet name="バリフリ【本則基準】" sheetId="1" r:id="rId1"/>
    <sheet name="バリフリ【準ずる基準】" sheetId="2" r:id="rId2"/>
  </sheets>
  <definedNames>
    <definedName name="_xlnm.Print_Area" localSheetId="1">'バリフリ【準ずる基準】'!$B$2:$AC$166</definedName>
    <definedName name="_xlnm.Print_Area" localSheetId="0">'バリフリ【本則基準】'!$B$2:$AC$264</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<sst xmlns="http://schemas.openxmlformats.org/spreadsheetml/2006/main" count="2700" uniqueCount="530">
  <si>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</si>
  <si>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</si>
  <si>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</si>
  <si>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</si>
  <si>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</si>
  <si>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</si>
  <si>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</si>
  <si>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</si>
  <si>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</si>
  <si>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</si>
  <si>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</si>
  <si>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</si>
  <si>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</si>
  <si>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</si>
  <si>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</si>
  <si>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</si>
  <si>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</si>
  <si>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</si>
  <si>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</si>
  <si>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</si>
  <si>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</si>
  <si>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</si>
  <si>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</si>
  <si>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</si>
  <si>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</si>
  <si>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</si>
  <si>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</si>
  <si>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</si>
  <si>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</si>
  <si>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</si>
  <si>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</si>
  <si>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</si>
  <si>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</si>
  <si>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</si>
  <si>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</si>
  <si>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</si>
  <si>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</si>
  <si>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</si>
  <si>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</si>
  <si>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</si>
  <si>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</si>
  <si>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</si>
  <si>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</si>
  <si>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</si>
  <si>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</si>
  <si>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</si>
  <si>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</si>
  <si>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</si>
  <si>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</si>
  <si>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</si>
  <si>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</si>
  <si>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</si>
  <si>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</si>
  <si>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</si>
  <si>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</si>
  <si>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</si>
  <si>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</si>
  <si>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</si>
  <si>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</si>
  <si>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</si>
  <si>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</si>
  <si>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</si>
  <si>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</si>
  <si>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</si>
  <si>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</si>
  <si>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</si>
  <si>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</si>
  <si>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</si>
  <si>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</si>
  <si>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</si>
  <si>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</si>
  <si>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</si>
  <si>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</si>
  <si>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</si>
  <si>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</si>
  <si>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</si>
  <si>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</si>
  <si>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</si>
  <si>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</si>
  <si>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</si>
  <si>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</si>
  <si>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</si>
  <si>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</si>
  <si>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</si>
  <si>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</si>
  <si>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</si>
  <si>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</si>
  <si>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</si>
  <si>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</si>
  <si>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</si>
  <si>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</si>
  <si>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</si>
  <si>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</si>
  <si>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</si>
  <si>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</si>
  <si>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</si>
  <si>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</si>
  <si>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</si>
  <si>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</si>
  <si>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</si>
  <si>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</si>
  <si>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</si>
  <si>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</si>
  <si>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</si>
  <si>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</si>
  <si>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</si>
  <si>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</si>
  <si>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</si>
  <si>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</si>
  <si>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</si>
  <si>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</si>
  <si>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</si>
  <si>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</si>
  <si>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</si>
  <si>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</si>
  <si>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</si>
  <si>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</si>
  <si>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</si>
  <si>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</si>
  <si>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</si>
  <si>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</si>
  <si>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</si>
  <si>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</si>
  <si>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</si>
  <si>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</si>
  <si>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</si>
  <si>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</si>
  <si>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</si>
  <si>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</si>
  <si>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</si>
  <si>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</si>
  <si>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</si>
  <si>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</si>
  <si>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</si>
  <si>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</si>
  <si>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</si>
  <si>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</si>
  <si>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</si>
  <si>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</si>
  <si>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</si>
  <si>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</si>
  <si>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</si>
  <si>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</si>
  <si>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</si>
  <si>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</si>
  <si>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</si>
  <si>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</si>
  <si>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</si>
  <si>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</si>
  <si>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</si>
  <si>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</si>
  <si>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</si>
  <si>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</si>
  <si>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</si>
  <si>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</si>
  <si>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</si>
  <si>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</si>
  <si>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</si>
  <si>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</si>
  <si>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</si>
  <si>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</si>
  <si>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</si>
  <si>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</si>
  <si>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</si>
  <si>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</si>
  <si>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</si>
  <si>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</si>
  <si>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</si>
  <si>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</si>
  <si>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</si>
  <si>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</si>
  <si>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</si>
  <si>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</si>
  <si>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</si>
  <si>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</si>
  <si>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</si>
  <si>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</si>
  <si>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</si>
  <si>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</si>
  <si>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</si>
  <si>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</si>
  <si>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</si>
  <si>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</si>
  <si>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</si>
  <si>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</si>
  <si>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</si>
  <si>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</si>
  <si>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</si>
  <si>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</si>
  <si>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</si>
  <si>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</si>
  <si>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</si>
  <si>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</si>
  <si>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</si>
  <si>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</si>
  <si>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</si>
  <si>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</si>
  <si>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</si>
  <si>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</si>
  <si>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</si>
  <si>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</si>
  <si>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</si>
  <si>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</si>
  <si>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</si>
  <si>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</si>
  <si>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</si>
  <si>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</si>
  <si>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</si>
  <si>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</si>
  <si>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</si>
  <si>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</si>
  <si>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</si>
  <si>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</si>
  <si>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</si>
  <si>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</si>
  <si>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</si>
  <si>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</si>
  <si>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</si>
  <si>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</si>
  <si>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</si>
  <si>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</si>
  <si>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</si>
  <si>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</si>
  <si>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</si>
  <si>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</si>
  <si>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</si>
  <si>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</si>
  <si>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</si>
  <si>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</si>
  <si>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</si>
  <si>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</si>
  <si>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</si>
  <si>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</si>
  <si>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</si>
  <si>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</si>
  <si>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</si>
  <si>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</si>
  <si>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</si>
  <si>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</si>
  <si>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</si>
  <si>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</si>
  <si>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</si>
  <si>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</si>
  <si>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</si>
  <si>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</si>
  <si>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</si>
  <si>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</si>
  <si>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</si>
  <si>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</si>
  <si>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</si>
  <si>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</si>
  <si>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</si>
  <si>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</si>
  <si>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 xml:space="preserve">
手すりの設置
</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</si>
  <si>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</si>
  <si>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</si>
  <si>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</si>
  <si>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</si>
  <si>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</si>
  <si>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</si>
  <si>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</si>
  <si>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</si>
  <si>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</si>
  <si>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</si>
  <si>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</si>
  <si>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</si>
  <si>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</si>
  <si>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</si>
  <si>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</si>
  <si>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</si>
  <si>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</si>
  <si>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</si>
  <si>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住戸内にバルコニー・開放廊下・階段なし</t>
  </si>
  <si>
    <t>■</t>
  </si>
  <si>
    <t>存在するが外部からの高さ１ｍ以下</t>
  </si>
  <si>
    <t>存在するが非開閉窓など転落のおそれなし</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</si>
  <si>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</si>
  <si>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</si>
  <si>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</si>
  <si>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</si>
  <si>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</si>
  <si>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</si>
  <si>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</si>
  <si>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</si>
  <si>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</si>
  <si>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</si>
  <si>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</si>
  <si>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</si>
  <si>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</si>
  <si>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</si>
  <si>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</si>
  <si>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</si>
  <si>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</si>
  <si>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</si>
  <si>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</si>
  <si>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</si>
  <si>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</si>
  <si>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</si>
  <si>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</si>
  <si>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</si>
  <si>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</si>
  <si>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</si>
  <si>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</si>
  <si>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</si>
  <si>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</si>
  <si>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</si>
  <si>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</si>
  <si>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</si>
  <si>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</si>
  <si>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</si>
  <si>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</si>
  <si>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</si>
  <si>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</si>
  <si>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</si>
  <si>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</si>
  <si>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</si>
  <si>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</si>
  <si>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</si>
  <si>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</si>
  <si>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</si>
  <si>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</si>
  <si>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</si>
  <si>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</si>
  <si>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</si>
  <si>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</si>
  <si>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</si>
  <si>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</si>
  <si>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</si>
  <si>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</si>
  <si>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</si>
  <si>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</si>
  <si>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</si>
  <si>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</si>
  <si>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２  住宅の共用部分に係る基準</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</si>
  <si>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</si>
  <si>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</si>
  <si>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</si>
  <si>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</si>
  <si>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</si>
  <si>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</si>
  <si>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</si>
  <si>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</si>
  <si>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</si>
  <si>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</si>
  <si>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</si>
  <si>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</si>
  <si>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</si>
  <si>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</si>
  <si>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</si>
  <si>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</si>
  <si>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</si>
  <si>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</si>
  <si>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</si>
  <si>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</si>
  <si>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</si>
  <si>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</si>
  <si>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</si>
  <si>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</si>
  <si>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</si>
  <si>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</si>
  <si>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</si>
  <si>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</si>
  <si>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</si>
  <si>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</si>
  <si>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</si>
  <si>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</si>
  <si>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</si>
  <si>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</si>
  <si>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</si>
  <si>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</si>
  <si>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</si>
  <si>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</si>
  <si>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</si>
  <si>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</si>
  <si>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</si>
  <si>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</si>
  <si>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</si>
  <si>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</si>
  <si>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</si>
  <si>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</si>
  <si>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</si>
  <si>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</si>
  <si>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</si>
  <si>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</si>
  <si>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</si>
  <si>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</si>
  <si>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</si>
  <si>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</si>
  <si>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</si>
  <si>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</si>
  <si>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</si>
  <si>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</si>
  <si>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</si>
  <si>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</si>
  <si>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</si>
  <si>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</si>
  <si>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</si>
  <si>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</si>
  <si>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</si>
  <si>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</si>
  <si>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</si>
  <si>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</si>
  <si>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</si>
  <si>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</si>
  <si>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</si>
  <si>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</si>
  <si>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</si>
  <si>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</si>
  <si>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</si>
  <si>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</si>
  <si>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</si>
  <si>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</si>
  <si>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</si>
  <si>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</si>
  <si>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</si>
  <si>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</si>
  <si>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</si>
  <si>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</si>
  <si>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</si>
  <si>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</si>
  <si>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</si>
  <si>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</si>
  <si>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</si>
  <si>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別紙１①</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</si>
  <si>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</si>
  <si>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</si>
  <si>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</si>
  <si>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</si>
  <si>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</si>
  <si>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</si>
  <si>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</si>
  <si>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</si>
  <si>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</si>
  <si>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</si>
  <si>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</si>
  <si>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</si>
  <si>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</si>
  <si>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</si>
  <si>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</si>
  <si>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</si>
  <si>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</si>
  <si>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</si>
  <si>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</si>
  <si>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</si>
  <si>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</si>
  <si>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</si>
  <si>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</si>
  <si>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</si>
  <si>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</si>
  <si>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</si>
  <si>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</si>
  <si>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</si>
  <si>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</si>
  <si>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</si>
  <si>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</si>
  <si>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</si>
  <si>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</si>
  <si>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</si>
  <si>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</si>
  <si>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</si>
  <si>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</si>
  <si>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</si>
  <si>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</si>
  <si>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</si>
  <si>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</si>
  <si>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</si>
  <si>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</si>
  <si>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</si>
  <si>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</si>
  <si>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</si>
  <si>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</si>
  <si>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</si>
  <si>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</si>
  <si>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</si>
  <si>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</si>
  <si>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</si>
  <si>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</si>
  <si>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</si>
  <si>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</si>
  <si>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</si>
  <si>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</si>
  <si>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</si>
  <si>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</si>
  <si>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</si>
  <si>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</si>
  <si>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</si>
  <si>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</si>
  <si>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</si>
  <si>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①～⑥の該当部あり</t>
  </si>
  <si>
    <t>①～⑥以外にも5mm超の段差あり非適合</t>
  </si>
  <si>
    <t>①～⑥以外に5mm超の段差なく適合</t>
  </si>
  <si>
    <t>全ての床に5mm超の段差なく適合</t>
  </si>
  <si>
    <t>■</t>
  </si>
  <si>
    <t>■なし</t>
  </si>
  <si>
    <t>１．新築又は改修の別</t>
  </si>
  <si>
    <t>別紙１②</t>
  </si>
  <si>
    <t>浴槽出入りのためのもの又は浴室内での姿勢保持のためのものが設けられていること。</t>
  </si>
  <si>
    <t>イ  玄関の出入口の段差</t>
  </si>
  <si>
    <t>ロ  玄関の上がりかまちの段差</t>
  </si>
  <si>
    <t>ハ  勝手口その他屋外に面する開口部（玄関を
　　除く。）の出入口及び上がりかまちの段差</t>
  </si>
  <si>
    <t>ニ  バルコニーの出入口の段差</t>
  </si>
  <si>
    <t>ホ  浴室の出入口の段差</t>
  </si>
  <si>
    <t>ヘ  室内又は室の部分の床とその他の部分の床
　　の90㎜以上の段差</t>
  </si>
  <si>
    <t>（審査担当者使用欄）
記入加筆しないこと</t>
  </si>
  <si>
    <r>
      <t>加齢対応構造等のチェックリスト</t>
    </r>
    <r>
      <rPr>
        <sz val="14"/>
        <rFont val="ＭＳ Ｐゴシック"/>
        <family val="3"/>
      </rPr>
      <t xml:space="preserve">
</t>
    </r>
    <r>
      <rPr>
        <sz val="12"/>
        <rFont val="ＭＳ Ｐゴシック"/>
        <family val="3"/>
      </rPr>
      <t>【国土交通省・厚生労働省関係高齢者の居住の安定確保に関する法律施行規則第10条第５号に規定する基準】</t>
    </r>
  </si>
  <si>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</si>
  <si>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</si>
  <si>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</si>
  <si>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</si>
  <si>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</si>
  <si>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</si>
  <si>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</si>
  <si>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</si>
  <si>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</si>
  <si>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</si>
  <si>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</si>
  <si>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</si>
  <si>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</si>
  <si>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</si>
  <si>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</si>
  <si>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</si>
  <si>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</si>
  <si>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</si>
  <si>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</si>
  <si>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r>
      <t>加齢対応構造等のチェックリスト</t>
    </r>
    <r>
      <rPr>
        <sz val="14"/>
        <rFont val="ＭＳ Ｐゴシック"/>
        <family val="3"/>
      </rPr>
      <t xml:space="preserve">
</t>
    </r>
    <r>
      <rPr>
        <sz val="12"/>
        <rFont val="ＭＳ Ｐゴシック"/>
        <family val="3"/>
      </rPr>
      <t>【高齢者の居住の安定確保に関する法律施行規則第34条第１項第９号に規定する基準】</t>
    </r>
  </si>
  <si>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１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</si>
  <si>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１①に掲げる基準をそのまま適用することが適当でないと登録主体が認める場合に限り適用されます。</t>
  </si>
  <si>
    <t>③ 腰壁等の高さが300mm未満の場合にあっては、床面から1,100mm以上の高さに達するように設けられていること。</t>
  </si>
  <si>
    <t>登録の更新を受けようとする建物の状況は、　　　　年　　　月　　　日時点で、上記のとおりであることを誓約します。</t>
  </si>
  <si>
    <t>以下の欄は、既に登録を受けている建物について、登録の更新の申請に際し、登録申請時から変更がない場合に限り使用してください。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</si>
</sst>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52">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2"/>
      <name val="ＭＳ Ｐ明朝"/>
      <family val="1"/>
    </font>
    <font>
      <sz val="16"/>
      <name val="ＭＳ 明朝"/>
      <family val="1"/>
    </font>
    <font>
      <sz val="14"/>
      <name val="ＭＳ Ｐゴシック"/>
      <family val="3"/>
    </font>
    <font>
      <sz val="12"/>
      <name val="ＭＳ Ｐゴシック"/>
      <family val="3"/>
    </font>
    <font>
      <sz val="16"/>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9"/>
      <color indexed="8"/>
      <name val="ＭＳ Ｐゴシック"/>
      <family val="3"/>
    </font>
    <font>
      <sz val="11"/>
      <color indexed="8"/>
      <name val="Calibr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medium"/>
      <top>
        <color indexed="63"/>
      </top>
      <bottom style="thin"/>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style="medium"/>
      <top>
        <color indexed="63"/>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1"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583">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2"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6"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4" fillId="0" borderId="10" xfId="62" applyFont="1" applyBorder="1">
      <alignment vertical="center"/>
      <protection/>
    </xf>
    <xf numFmtId="0" fontId="27" fillId="0" borderId="10" xfId="62" applyFont="1" applyBorder="1">
      <alignment vertical="center"/>
      <protection/>
    </xf>
    <xf numFmtId="0" fontId="17" fillId="0" borderId="10" xfId="62" applyFont="1" applyBorder="1">
      <alignment vertical="center"/>
      <protection/>
    </xf>
    <xf numFmtId="0" fontId="22" fillId="0" borderId="0" xfId="62" applyFont="1">
      <alignment vertical="center"/>
      <protection/>
    </xf>
    <xf numFmtId="0" fontId="27" fillId="0" borderId="0" xfId="62" applyFont="1" applyAlignment="1">
      <alignment horizontal="right" vertical="center"/>
      <protection/>
    </xf>
    <xf numFmtId="0" fontId="28" fillId="0" borderId="0" xfId="62" applyFont="1" applyAlignment="1">
      <alignment vertical="center"/>
      <protection/>
    </xf>
    <xf numFmtId="0" fontId="28" fillId="0" borderId="0" xfId="62" applyFont="1">
      <alignment vertical="center"/>
      <protection/>
    </xf>
    <xf numFmtId="0" fontId="17" fillId="24" borderId="11" xfId="62" applyFont="1" applyFill="1" applyBorder="1" applyAlignment="1">
      <alignment horizontal="right" vertical="center"/>
      <protection/>
    </xf>
    <xf numFmtId="0" fontId="27" fillId="0" borderId="0" xfId="62" applyFont="1">
      <alignment vertical="center"/>
      <protection/>
    </xf>
    <xf numFmtId="0" fontId="24" fillId="0" borderId="0" xfId="62" applyFont="1">
      <alignment vertical="center"/>
      <protection/>
    </xf>
    <xf numFmtId="0" fontId="30"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31" fillId="23" borderId="13" xfId="62" applyFont="1" applyFill="1" applyBorder="1">
      <alignment vertical="center"/>
      <protection/>
    </xf>
    <xf numFmtId="0" fontId="31" fillId="23" borderId="13" xfId="62" applyFont="1" applyFill="1" applyBorder="1" applyAlignment="1">
      <alignment vertical="center"/>
      <protection/>
    </xf>
    <xf numFmtId="0" fontId="31" fillId="23" borderId="14" xfId="62" applyFont="1" applyFill="1" applyBorder="1">
      <alignment vertical="center"/>
      <protection/>
    </xf>
    <xf numFmtId="0" fontId="31" fillId="0" borderId="15" xfId="62" applyFont="1" applyBorder="1" applyAlignment="1">
      <alignment horizontal="right" vertical="center"/>
      <protection/>
    </xf>
    <xf numFmtId="0" fontId="31" fillId="0" borderId="15" xfId="62" applyFont="1" applyBorder="1" applyAlignment="1">
      <alignment horizontal="left" vertical="center"/>
      <protection/>
    </xf>
    <xf numFmtId="0" fontId="31" fillId="0" borderId="16" xfId="62" applyFont="1" applyBorder="1" applyAlignment="1">
      <alignment horizontal="left" vertical="center"/>
      <protection/>
    </xf>
    <xf numFmtId="0" fontId="32" fillId="0" borderId="17" xfId="62" applyFont="1" applyBorder="1" applyAlignment="1">
      <alignment vertical="center"/>
      <protection/>
    </xf>
    <xf numFmtId="0" fontId="32" fillId="0" borderId="15" xfId="62" applyFont="1" applyBorder="1" applyAlignment="1">
      <alignment vertical="center"/>
      <protection/>
    </xf>
    <xf numFmtId="0" fontId="32" fillId="0" borderId="18" xfId="62" applyFont="1" applyBorder="1" applyAlignment="1">
      <alignment vertical="center" wrapText="1"/>
      <protection/>
    </xf>
    <xf numFmtId="0" fontId="17" fillId="0" borderId="19" xfId="62" applyFont="1" applyBorder="1" applyAlignment="1">
      <alignment vertical="center" wrapText="1"/>
      <protection/>
    </xf>
    <xf numFmtId="0" fontId="31" fillId="0" borderId="20" xfId="62" applyFont="1" applyFill="1" applyBorder="1" applyAlignment="1">
      <alignment horizontal="right" vertical="center" shrinkToFit="1"/>
      <protection/>
    </xf>
    <xf numFmtId="0" fontId="31" fillId="0" borderId="0" xfId="62" applyFont="1" applyBorder="1" applyAlignment="1">
      <alignment horizontal="left" vertical="center"/>
      <protection/>
    </xf>
    <xf numFmtId="0" fontId="31" fillId="0" borderId="0" xfId="62" applyFont="1" applyBorder="1" applyAlignment="1">
      <alignment horizontal="right" vertical="center"/>
      <protection/>
    </xf>
    <xf numFmtId="0" fontId="31" fillId="0" borderId="21" xfId="62" applyFont="1" applyBorder="1" applyAlignment="1">
      <alignment horizontal="left" vertical="center"/>
      <protection/>
    </xf>
    <xf numFmtId="0" fontId="32" fillId="24" borderId="19" xfId="62" applyFont="1" applyFill="1" applyBorder="1" applyAlignment="1">
      <alignment horizontal="right" vertical="center"/>
      <protection/>
    </xf>
    <xf numFmtId="0" fontId="32" fillId="0" borderId="22" xfId="62" applyFont="1" applyBorder="1" applyAlignment="1">
      <alignment vertical="center" wrapText="1"/>
      <protection/>
    </xf>
    <xf numFmtId="0" fontId="17" fillId="0" borderId="23" xfId="62" applyFont="1" applyBorder="1">
      <alignment vertical="center"/>
      <protection/>
    </xf>
    <xf numFmtId="0" fontId="28" fillId="0" borderId="23" xfId="62" applyFont="1" applyBorder="1" applyAlignment="1">
      <alignment vertical="center"/>
      <protection/>
    </xf>
    <xf numFmtId="0" fontId="28" fillId="0" borderId="0" xfId="62" applyFont="1" applyBorder="1" applyAlignment="1">
      <alignment vertical="center"/>
      <protection/>
    </xf>
    <xf numFmtId="0" fontId="28" fillId="0" borderId="23" xfId="62" applyFont="1" applyBorder="1">
      <alignment vertical="center"/>
      <protection/>
    </xf>
    <xf numFmtId="0" fontId="17" fillId="0" borderId="23" xfId="62" applyFont="1" applyBorder="1" applyAlignment="1">
      <alignment vertical="center"/>
      <protection/>
    </xf>
    <xf numFmtId="0" fontId="31" fillId="0" borderId="20" xfId="62" applyFont="1" applyBorder="1" applyAlignment="1">
      <alignment horizontal="right" vertical="center"/>
      <protection/>
    </xf>
    <xf numFmtId="0" fontId="32" fillId="0" borderId="19" xfId="62" applyFont="1" applyFill="1" applyBorder="1" applyAlignment="1">
      <alignment horizontal="right" vertical="center"/>
      <protection/>
    </xf>
    <xf numFmtId="0" fontId="32" fillId="0" borderId="0" xfId="62" applyFont="1" applyBorder="1" applyAlignment="1">
      <alignment vertical="center"/>
      <protection/>
    </xf>
    <xf numFmtId="0" fontId="31" fillId="24" borderId="20" xfId="62" applyFont="1" applyFill="1" applyBorder="1" applyAlignment="1">
      <alignment horizontal="right" vertical="center" shrinkToFit="1"/>
      <protection/>
    </xf>
    <xf numFmtId="0" fontId="31" fillId="0" borderId="0" xfId="62" applyFont="1" applyBorder="1" applyAlignment="1">
      <alignment horizontal="left" vertical="center" shrinkToFit="1"/>
      <protection/>
    </xf>
    <xf numFmtId="0" fontId="31"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31" fillId="0" borderId="20" xfId="62" applyFont="1" applyBorder="1" applyAlignment="1">
      <alignment horizontal="right" vertical="center" shrinkToFit="1"/>
      <protection/>
    </xf>
    <xf numFmtId="0" fontId="31" fillId="0" borderId="0" xfId="62" applyFont="1" applyBorder="1" applyAlignment="1">
      <alignment horizontal="right" vertical="center" shrinkToFit="1"/>
      <protection/>
    </xf>
    <xf numFmtId="0" fontId="32" fillId="0" borderId="19" xfId="62" applyFont="1" applyBorder="1" applyAlignment="1">
      <alignment vertical="center"/>
      <protection/>
    </xf>
    <xf numFmtId="0" fontId="31" fillId="24" borderId="24" xfId="62" applyFont="1" applyFill="1" applyBorder="1" applyAlignment="1">
      <alignment horizontal="right" vertical="center"/>
      <protection/>
    </xf>
    <xf numFmtId="0" fontId="31" fillId="0" borderId="24" xfId="62" applyFont="1" applyBorder="1" applyAlignment="1">
      <alignment horizontal="left" vertical="center"/>
      <protection/>
    </xf>
    <xf numFmtId="0" fontId="31" fillId="0" borderId="25" xfId="62" applyFont="1" applyBorder="1" applyAlignment="1">
      <alignment horizontal="left" vertical="center"/>
      <protection/>
    </xf>
    <xf numFmtId="0" fontId="32" fillId="0" borderId="26" xfId="62" applyFont="1" applyBorder="1" applyAlignment="1">
      <alignment vertical="center" wrapText="1"/>
      <protection/>
    </xf>
    <xf numFmtId="0" fontId="28" fillId="0" borderId="0" xfId="62" applyFont="1" applyBorder="1">
      <alignment vertical="center"/>
      <protection/>
    </xf>
    <xf numFmtId="0" fontId="31" fillId="0" borderId="27" xfId="62" applyFont="1" applyBorder="1" applyAlignment="1">
      <alignment horizontal="left" vertical="center"/>
      <protection/>
    </xf>
    <xf numFmtId="0" fontId="31" fillId="24" borderId="0" xfId="62" applyFont="1" applyFill="1" applyBorder="1" applyAlignment="1">
      <alignment horizontal="right" vertical="center"/>
      <protection/>
    </xf>
    <xf numFmtId="0" fontId="32" fillId="0" borderId="0" xfId="62" applyFont="1" applyBorder="1" applyAlignment="1">
      <alignment vertical="center" shrinkToFit="1"/>
      <protection/>
    </xf>
    <xf numFmtId="0" fontId="33" fillId="24" borderId="0" xfId="62" applyFont="1" applyFill="1" applyBorder="1" applyAlignment="1">
      <alignment vertical="center"/>
      <protection/>
    </xf>
    <xf numFmtId="0" fontId="31" fillId="24" borderId="28" xfId="62" applyFont="1" applyFill="1" applyBorder="1" applyAlignment="1">
      <alignment horizontal="right" vertical="center"/>
      <protection/>
    </xf>
    <xf numFmtId="0" fontId="31" fillId="0" borderId="28" xfId="62" applyFont="1" applyBorder="1" applyAlignment="1">
      <alignment horizontal="left" vertical="center" shrinkToFit="1"/>
      <protection/>
    </xf>
    <xf numFmtId="0" fontId="31" fillId="0" borderId="29" xfId="62" applyFont="1" applyBorder="1" applyAlignment="1">
      <alignment horizontal="left" vertical="center" shrinkToFit="1"/>
      <protection/>
    </xf>
    <xf numFmtId="0" fontId="33" fillId="24" borderId="28" xfId="62" applyFont="1" applyFill="1" applyBorder="1" applyAlignment="1">
      <alignment vertical="center"/>
      <protection/>
    </xf>
    <xf numFmtId="0" fontId="32" fillId="0" borderId="28" xfId="62" applyFont="1" applyBorder="1" applyAlignment="1">
      <alignment vertical="center"/>
      <protection/>
    </xf>
    <xf numFmtId="0" fontId="17" fillId="0" borderId="30" xfId="62" applyFont="1" applyBorder="1" applyAlignment="1">
      <alignment vertical="center" wrapText="1"/>
      <protection/>
    </xf>
    <xf numFmtId="0" fontId="31" fillId="24" borderId="31" xfId="62" applyFont="1" applyFill="1" applyBorder="1" applyAlignment="1">
      <alignment horizontal="right" vertical="center"/>
      <protection/>
    </xf>
    <xf numFmtId="0" fontId="31" fillId="0" borderId="31" xfId="62" applyFont="1" applyBorder="1" applyAlignment="1">
      <alignment horizontal="left" vertical="center"/>
      <protection/>
    </xf>
    <xf numFmtId="0" fontId="31" fillId="0" borderId="32" xfId="62" applyFont="1" applyBorder="1" applyAlignment="1">
      <alignment horizontal="left" vertical="center"/>
      <protection/>
    </xf>
    <xf numFmtId="0" fontId="32" fillId="0" borderId="33" xfId="62" applyFont="1" applyBorder="1" applyAlignment="1">
      <alignment vertical="center"/>
      <protection/>
    </xf>
    <xf numFmtId="0" fontId="32" fillId="0" borderId="31" xfId="62" applyFont="1" applyBorder="1" applyAlignment="1">
      <alignment vertical="center"/>
      <protection/>
    </xf>
    <xf numFmtId="0" fontId="32" fillId="0" borderId="34" xfId="62" applyFont="1" applyBorder="1" applyAlignment="1">
      <alignment vertical="center" wrapText="1"/>
      <protection/>
    </xf>
    <xf numFmtId="0" fontId="32" fillId="0" borderId="35" xfId="62" applyFont="1" applyBorder="1" applyAlignment="1">
      <alignment/>
      <protection/>
    </xf>
    <xf numFmtId="0" fontId="32" fillId="0" borderId="24" xfId="62" applyFont="1" applyBorder="1" applyAlignment="1">
      <alignment vertical="center"/>
      <protection/>
    </xf>
    <xf numFmtId="0" fontId="29" fillId="0" borderId="25" xfId="62" applyFont="1" applyFill="1" applyBorder="1" applyAlignment="1">
      <alignment horizontal="right" vertical="top"/>
      <protection/>
    </xf>
    <xf numFmtId="0" fontId="32" fillId="0" borderId="21" xfId="62" applyFont="1" applyBorder="1" applyAlignment="1">
      <alignment vertical="center"/>
      <protection/>
    </xf>
    <xf numFmtId="0" fontId="32" fillId="24" borderId="0" xfId="62" applyFont="1" applyFill="1" applyBorder="1" applyAlignment="1">
      <alignment horizontal="right" vertical="center"/>
      <protection/>
    </xf>
    <xf numFmtId="0" fontId="28" fillId="0" borderId="21" xfId="62" applyFont="1" applyBorder="1" applyAlignment="1">
      <alignment vertical="center"/>
      <protection/>
    </xf>
    <xf numFmtId="0" fontId="17" fillId="0" borderId="36" xfId="62" applyFont="1" applyBorder="1" applyAlignment="1">
      <alignment vertical="center" wrapText="1"/>
      <protection/>
    </xf>
    <xf numFmtId="0" fontId="31" fillId="0" borderId="28" xfId="62" applyFont="1" applyBorder="1" applyAlignment="1">
      <alignment horizontal="left" vertical="center"/>
      <protection/>
    </xf>
    <xf numFmtId="0" fontId="31" fillId="0" borderId="29" xfId="62" applyFont="1" applyBorder="1" applyAlignment="1">
      <alignment horizontal="left" vertical="center"/>
      <protection/>
    </xf>
    <xf numFmtId="0" fontId="32" fillId="0" borderId="37" xfId="62" applyFont="1" applyFill="1" applyBorder="1" applyAlignment="1">
      <alignment vertical="center"/>
      <protection/>
    </xf>
    <xf numFmtId="0" fontId="32" fillId="0" borderId="28" xfId="62" applyFont="1" applyFill="1" applyBorder="1" applyAlignment="1">
      <alignment vertical="center"/>
      <protection/>
    </xf>
    <xf numFmtId="0" fontId="32" fillId="0" borderId="28" xfId="62" applyFont="1" applyFill="1" applyBorder="1" applyAlignment="1">
      <alignment horizontal="right" vertical="center"/>
      <protection/>
    </xf>
    <xf numFmtId="0" fontId="32" fillId="0" borderId="29" xfId="62" applyFont="1" applyFill="1" applyBorder="1" applyAlignment="1">
      <alignment vertical="center"/>
      <protection/>
    </xf>
    <xf numFmtId="0" fontId="32" fillId="0" borderId="35" xfId="62" applyFont="1" applyFill="1" applyBorder="1" applyAlignment="1">
      <alignment vertical="center"/>
      <protection/>
    </xf>
    <xf numFmtId="0" fontId="32" fillId="0" borderId="24" xfId="62" applyFont="1" applyFill="1" applyBorder="1" applyAlignment="1">
      <alignment vertical="center"/>
      <protection/>
    </xf>
    <xf numFmtId="0" fontId="32" fillId="0" borderId="24" xfId="62" applyFont="1" applyFill="1" applyBorder="1" applyAlignment="1">
      <alignment horizontal="right" vertical="center"/>
      <protection/>
    </xf>
    <xf numFmtId="0" fontId="31" fillId="0" borderId="0" xfId="62" applyFont="1" applyFill="1" applyBorder="1" applyAlignment="1">
      <alignment horizontal="right" vertical="center"/>
      <protection/>
    </xf>
    <xf numFmtId="0" fontId="31" fillId="0" borderId="0" xfId="62" applyFont="1" applyFill="1" applyBorder="1" applyAlignment="1">
      <alignment horizontal="left" vertical="center"/>
      <protection/>
    </xf>
    <xf numFmtId="0" fontId="31" fillId="0" borderId="21" xfId="62" applyFont="1" applyFill="1" applyBorder="1" applyAlignment="1">
      <alignment horizontal="left" vertical="center"/>
      <protection/>
    </xf>
    <xf numFmtId="0" fontId="32" fillId="0" borderId="0" xfId="62" applyFont="1" applyFill="1" applyBorder="1" applyAlignment="1">
      <alignment vertical="center"/>
      <protection/>
    </xf>
    <xf numFmtId="0" fontId="32" fillId="0" borderId="0" xfId="62" applyFont="1" applyFill="1" applyBorder="1" applyAlignment="1">
      <alignment vertical="center" shrinkToFit="1"/>
      <protection/>
    </xf>
    <xf numFmtId="0" fontId="32" fillId="0" borderId="21" xfId="62" applyFont="1" applyFill="1" applyBorder="1" applyAlignment="1">
      <alignment vertical="center"/>
      <protection/>
    </xf>
    <xf numFmtId="0" fontId="31" fillId="0" borderId="28" xfId="62" applyFont="1" applyFill="1" applyBorder="1" applyAlignment="1">
      <alignment horizontal="right" vertical="center"/>
      <protection/>
    </xf>
    <xf numFmtId="0" fontId="31" fillId="0" borderId="28" xfId="62" applyFont="1" applyFill="1" applyBorder="1" applyAlignment="1">
      <alignment horizontal="left" vertical="center"/>
      <protection/>
    </xf>
    <xf numFmtId="0" fontId="31" fillId="0" borderId="29" xfId="62" applyFont="1" applyFill="1" applyBorder="1" applyAlignment="1">
      <alignment horizontal="left" vertical="center"/>
      <protection/>
    </xf>
    <xf numFmtId="0" fontId="32" fillId="0" borderId="37" xfId="62" applyFont="1" applyFill="1" applyBorder="1" applyAlignment="1">
      <alignment horizontal="right" vertical="center" wrapText="1"/>
      <protection/>
    </xf>
    <xf numFmtId="0" fontId="32" fillId="0" borderId="28" xfId="62" applyFont="1" applyFill="1" applyBorder="1" applyAlignment="1">
      <alignment vertical="center" wrapText="1"/>
      <protection/>
    </xf>
    <xf numFmtId="0" fontId="31" fillId="0" borderId="24" xfId="62" applyFont="1" applyFill="1" applyBorder="1" applyAlignment="1">
      <alignment horizontal="right" vertical="center"/>
      <protection/>
    </xf>
    <xf numFmtId="0" fontId="31" fillId="0" borderId="24" xfId="62" applyFont="1" applyFill="1" applyBorder="1" applyAlignment="1">
      <alignment horizontal="left" vertical="center"/>
      <protection/>
    </xf>
    <xf numFmtId="0" fontId="31" fillId="0" borderId="25" xfId="62" applyFont="1" applyFill="1" applyBorder="1" applyAlignment="1">
      <alignment horizontal="left" vertical="center"/>
      <protection/>
    </xf>
    <xf numFmtId="0" fontId="32" fillId="0" borderId="35" xfId="62" applyFont="1" applyFill="1" applyBorder="1" applyAlignment="1">
      <alignment horizontal="right" vertical="center" wrapText="1"/>
      <protection/>
    </xf>
    <xf numFmtId="0" fontId="32" fillId="0" borderId="24" xfId="62" applyFont="1" applyFill="1" applyBorder="1" applyAlignment="1">
      <alignment vertical="center" wrapText="1"/>
      <protection/>
    </xf>
    <xf numFmtId="0" fontId="32" fillId="0" borderId="0" xfId="62" applyFont="1" applyFill="1" applyBorder="1" applyAlignment="1">
      <alignment horizontal="left" vertical="center" shrinkToFit="1"/>
      <protection/>
    </xf>
    <xf numFmtId="0" fontId="32" fillId="0" borderId="0" xfId="62" applyFont="1" applyFill="1" applyBorder="1" applyAlignment="1">
      <alignment horizontal="left" vertical="center"/>
      <protection/>
    </xf>
    <xf numFmtId="0" fontId="32" fillId="0" borderId="21" xfId="62" applyFont="1" applyBorder="1" applyAlignment="1">
      <alignment horizontal="left" vertical="center"/>
      <protection/>
    </xf>
    <xf numFmtId="0" fontId="28" fillId="0" borderId="0" xfId="62" applyFont="1" applyAlignment="1">
      <alignment horizontal="right" vertical="center"/>
      <protection/>
    </xf>
    <xf numFmtId="0" fontId="32" fillId="0" borderId="21" xfId="62" applyFont="1" applyBorder="1" applyAlignment="1">
      <alignment horizontal="left" vertical="center" shrinkToFit="1"/>
      <protection/>
    </xf>
    <xf numFmtId="0" fontId="30" fillId="24" borderId="0" xfId="62" applyFont="1" applyFill="1" applyBorder="1" applyAlignment="1">
      <alignment horizontal="right" vertical="center"/>
      <protection/>
    </xf>
    <xf numFmtId="0" fontId="30" fillId="0" borderId="0" xfId="62" applyFont="1" applyBorder="1" applyAlignment="1">
      <alignment horizontal="left" vertical="center"/>
      <protection/>
    </xf>
    <xf numFmtId="0" fontId="30" fillId="0" borderId="21" xfId="62" applyFont="1" applyBorder="1" applyAlignment="1">
      <alignment horizontal="left" vertical="center"/>
      <protection/>
    </xf>
    <xf numFmtId="0" fontId="30" fillId="0" borderId="0" xfId="0" applyFont="1" applyBorder="1" applyAlignment="1">
      <alignment horizontal="right" vertical="center"/>
    </xf>
    <xf numFmtId="0" fontId="30" fillId="24" borderId="0" xfId="0" applyFont="1" applyFill="1" applyBorder="1" applyAlignment="1">
      <alignment horizontal="left" vertical="center" shrinkToFit="1"/>
    </xf>
    <xf numFmtId="0" fontId="30" fillId="0" borderId="0" xfId="0" applyFont="1" applyBorder="1" applyAlignment="1">
      <alignment horizontal="left" vertical="center"/>
    </xf>
    <xf numFmtId="0" fontId="30" fillId="0" borderId="21" xfId="0" applyFont="1" applyBorder="1" applyAlignment="1">
      <alignment horizontal="left" vertical="center"/>
    </xf>
    <xf numFmtId="0" fontId="34" fillId="0" borderId="0" xfId="62" applyFont="1">
      <alignment vertical="center"/>
      <protection/>
    </xf>
    <xf numFmtId="0" fontId="34" fillId="0" borderId="0" xfId="62" applyFont="1" applyAlignment="1">
      <alignment vertical="center" shrinkToFit="1"/>
      <protection/>
    </xf>
    <xf numFmtId="0" fontId="34" fillId="25" borderId="0" xfId="62" applyFont="1" applyFill="1" applyAlignment="1">
      <alignment shrinkToFit="1"/>
      <protection/>
    </xf>
    <xf numFmtId="0" fontId="34" fillId="0" borderId="0" xfId="62" applyFont="1" applyBorder="1">
      <alignment vertical="center"/>
      <protection/>
    </xf>
    <xf numFmtId="179" fontId="34" fillId="0" borderId="0" xfId="62" applyNumberFormat="1" applyFont="1" applyBorder="1" applyAlignment="1">
      <alignment vertical="center" shrinkToFit="1"/>
      <protection/>
    </xf>
    <xf numFmtId="0" fontId="34" fillId="0" borderId="35" xfId="62" applyFont="1" applyBorder="1" applyAlignment="1">
      <alignment horizontal="right" vertical="top" shrinkToFit="1"/>
      <protection/>
    </xf>
    <xf numFmtId="0" fontId="34" fillId="0" borderId="38" xfId="62" applyFont="1" applyBorder="1">
      <alignment vertical="center"/>
      <protection/>
    </xf>
    <xf numFmtId="179" fontId="34" fillId="0" borderId="28" xfId="62" applyNumberFormat="1" applyFont="1" applyBorder="1" applyAlignment="1">
      <alignment vertical="center" shrinkToFit="1"/>
      <protection/>
    </xf>
    <xf numFmtId="179" fontId="34" fillId="0" borderId="29" xfId="62" applyNumberFormat="1" applyFont="1" applyBorder="1" applyAlignment="1">
      <alignment vertical="center" shrinkToFit="1"/>
      <protection/>
    </xf>
    <xf numFmtId="179" fontId="36" fillId="0" borderId="35" xfId="62" applyNumberFormat="1" applyFont="1" applyBorder="1" applyAlignment="1">
      <alignment vertical="top" shrinkToFit="1"/>
      <protection/>
    </xf>
    <xf numFmtId="179" fontId="34" fillId="0" borderId="24" xfId="62" applyNumberFormat="1" applyFont="1" applyBorder="1" applyAlignment="1">
      <alignment vertical="center" shrinkToFit="1"/>
      <protection/>
    </xf>
    <xf numFmtId="0" fontId="34"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6"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31" fillId="0" borderId="28" xfId="0" applyFont="1" applyFill="1" applyBorder="1" applyAlignment="1">
      <alignment horizontal="left" vertical="center"/>
    </xf>
    <xf numFmtId="0" fontId="32"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32" fillId="0" borderId="35" xfId="62" applyFont="1" applyBorder="1" applyAlignment="1">
      <alignment vertical="center"/>
      <protection/>
    </xf>
    <xf numFmtId="0" fontId="32" fillId="0" borderId="21" xfId="62" applyFont="1" applyBorder="1" applyAlignment="1">
      <alignment vertical="center" shrinkToFit="1"/>
      <protection/>
    </xf>
    <xf numFmtId="0" fontId="32" fillId="0" borderId="0" xfId="62" applyFont="1" applyBorder="1" applyAlignment="1">
      <alignment vertical="top"/>
      <protection/>
    </xf>
    <xf numFmtId="0" fontId="17" fillId="0" borderId="40" xfId="62" applyFont="1" applyBorder="1" applyAlignment="1">
      <alignment vertical="center" wrapText="1"/>
      <protection/>
    </xf>
    <xf numFmtId="0" fontId="31" fillId="0" borderId="10" xfId="62" applyFont="1" applyBorder="1" applyAlignment="1">
      <alignment horizontal="left" vertical="center"/>
      <protection/>
    </xf>
    <xf numFmtId="0" fontId="31" fillId="0" borderId="41" xfId="62" applyFont="1" applyBorder="1" applyAlignment="1">
      <alignment horizontal="left" vertical="center"/>
      <protection/>
    </xf>
    <xf numFmtId="0" fontId="32" fillId="0" borderId="42" xfId="62" applyFont="1" applyBorder="1" applyAlignment="1">
      <alignment vertical="center"/>
      <protection/>
    </xf>
    <xf numFmtId="0" fontId="32" fillId="0" borderId="10" xfId="62" applyFont="1" applyBorder="1" applyAlignment="1">
      <alignment vertical="center"/>
      <protection/>
    </xf>
    <xf numFmtId="0" fontId="31"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31" fillId="0" borderId="10" xfId="62" applyFont="1" applyFill="1" applyBorder="1" applyAlignment="1">
      <alignment horizontal="right" vertical="center"/>
      <protection/>
    </xf>
    <xf numFmtId="0" fontId="32" fillId="0" borderId="10" xfId="62" applyFont="1" applyFill="1" applyBorder="1" applyAlignment="1">
      <alignment vertical="center"/>
      <protection/>
    </xf>
    <xf numFmtId="0" fontId="27" fillId="0" borderId="0" xfId="62" applyFont="1" applyBorder="1" applyAlignment="1">
      <alignment horizontal="center" vertical="center"/>
      <protection/>
    </xf>
    <xf numFmtId="0" fontId="32" fillId="0" borderId="19" xfId="62" applyFont="1" applyFill="1" applyBorder="1" applyAlignment="1">
      <alignment vertical="center"/>
      <protection/>
    </xf>
    <xf numFmtId="180" fontId="39" fillId="0" borderId="0" xfId="62" applyNumberFormat="1" applyFont="1" applyAlignment="1">
      <alignment/>
      <protection/>
    </xf>
    <xf numFmtId="0" fontId="28" fillId="0" borderId="0" xfId="62" applyFont="1" applyAlignment="1" quotePrefix="1">
      <alignment horizontal="right" vertical="top"/>
      <protection/>
    </xf>
    <xf numFmtId="0" fontId="28" fillId="0" borderId="0" xfId="62" applyFont="1" applyBorder="1" applyAlignment="1">
      <alignment horizontal="right" vertical="center"/>
      <protection/>
    </xf>
    <xf numFmtId="0" fontId="28" fillId="0" borderId="23" xfId="62" applyFont="1" applyBorder="1" applyAlignment="1">
      <alignment vertical="center" shrinkToFit="1"/>
      <protection/>
    </xf>
    <xf numFmtId="0" fontId="31" fillId="24" borderId="15" xfId="62" applyFont="1" applyFill="1" applyBorder="1" applyAlignment="1">
      <alignment horizontal="right" vertical="center" shrinkToFit="1"/>
      <protection/>
    </xf>
    <xf numFmtId="0" fontId="31" fillId="0" borderId="15" xfId="62" applyFont="1" applyFill="1" applyBorder="1" applyAlignment="1">
      <alignment horizontal="left" vertical="center"/>
      <protection/>
    </xf>
    <xf numFmtId="0" fontId="31" fillId="0" borderId="16" xfId="62" applyFont="1" applyFill="1" applyBorder="1" applyAlignment="1">
      <alignment horizontal="left" vertical="center"/>
      <protection/>
    </xf>
    <xf numFmtId="0" fontId="32" fillId="0" borderId="17" xfId="62" applyFont="1" applyFill="1" applyBorder="1" applyAlignment="1">
      <alignment vertical="center"/>
      <protection/>
    </xf>
    <xf numFmtId="0" fontId="32" fillId="0" borderId="15" xfId="62" applyFont="1" applyFill="1" applyBorder="1" applyAlignment="1">
      <alignment vertical="center"/>
      <protection/>
    </xf>
    <xf numFmtId="0" fontId="32" fillId="0" borderId="18" xfId="62" applyFont="1" applyFill="1" applyBorder="1" applyAlignment="1">
      <alignment vertical="center" wrapText="1"/>
      <protection/>
    </xf>
    <xf numFmtId="0" fontId="31" fillId="24" borderId="0" xfId="62" applyFont="1" applyFill="1" applyBorder="1" applyAlignment="1">
      <alignment horizontal="right" vertical="center" shrinkToFit="1"/>
      <protection/>
    </xf>
    <xf numFmtId="0" fontId="32" fillId="0" borderId="22" xfId="62" applyFont="1" applyFill="1" applyBorder="1" applyAlignment="1">
      <alignment vertical="center" wrapText="1"/>
      <protection/>
    </xf>
    <xf numFmtId="0" fontId="31"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31"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31" fillId="0" borderId="20" xfId="62" applyFont="1" applyFill="1" applyBorder="1" applyAlignment="1">
      <alignment horizontal="left" vertical="center"/>
      <protection/>
    </xf>
    <xf numFmtId="0" fontId="32" fillId="0" borderId="0" xfId="62" applyFont="1" applyFill="1" applyBorder="1" applyAlignment="1">
      <alignment horizontal="right" vertical="center"/>
      <protection/>
    </xf>
    <xf numFmtId="0" fontId="33" fillId="0" borderId="0" xfId="62" applyFont="1" applyFill="1" applyBorder="1" applyAlignment="1">
      <alignment vertical="center"/>
      <protection/>
    </xf>
    <xf numFmtId="0" fontId="29" fillId="0" borderId="21" xfId="62" applyFont="1" applyFill="1" applyBorder="1" applyAlignment="1">
      <alignment horizontal="right" vertical="top"/>
      <protection/>
    </xf>
    <xf numFmtId="183" fontId="28" fillId="0" borderId="23" xfId="62" applyNumberFormat="1" applyFont="1" applyBorder="1" applyAlignment="1">
      <alignment horizontal="left" vertical="center"/>
      <protection/>
    </xf>
    <xf numFmtId="0" fontId="32" fillId="0" borderId="21" xfId="62" applyFont="1" applyFill="1" applyBorder="1" applyAlignment="1">
      <alignment vertical="center" shrinkToFit="1"/>
      <protection/>
    </xf>
    <xf numFmtId="0" fontId="32" fillId="0" borderId="37" xfId="62" applyFont="1" applyFill="1" applyBorder="1" applyAlignment="1">
      <alignment vertical="center" wrapText="1"/>
      <protection/>
    </xf>
    <xf numFmtId="0" fontId="31" fillId="0" borderId="24" xfId="62" applyFont="1" applyBorder="1" applyAlignment="1">
      <alignment horizontal="left" vertical="center" shrinkToFit="1"/>
      <protection/>
    </xf>
    <xf numFmtId="0" fontId="31" fillId="0" borderId="25" xfId="62" applyFont="1" applyBorder="1" applyAlignment="1">
      <alignment horizontal="left" vertical="center" shrinkToFit="1"/>
      <protection/>
    </xf>
    <xf numFmtId="0" fontId="32" fillId="0" borderId="37" xfId="62" applyFont="1" applyBorder="1" applyAlignment="1">
      <alignment vertical="center"/>
      <protection/>
    </xf>
    <xf numFmtId="0" fontId="31" fillId="0" borderId="43" xfId="62" applyFont="1" applyBorder="1" applyAlignment="1">
      <alignment horizontal="left" vertical="center"/>
      <protection/>
    </xf>
    <xf numFmtId="0" fontId="32" fillId="0" borderId="25" xfId="62" applyFont="1" applyFill="1" applyBorder="1" applyAlignment="1">
      <alignment vertical="center"/>
      <protection/>
    </xf>
    <xf numFmtId="0" fontId="31" fillId="0" borderId="20" xfId="62" applyFont="1" applyFill="1" applyBorder="1" applyAlignment="1">
      <alignment horizontal="right" vertical="center"/>
      <protection/>
    </xf>
    <xf numFmtId="0" fontId="31" fillId="0" borderId="44" xfId="62" applyFont="1" applyFill="1" applyBorder="1" applyAlignment="1">
      <alignment horizontal="left" vertical="center"/>
      <protection/>
    </xf>
    <xf numFmtId="0" fontId="41" fillId="0" borderId="0" xfId="62" applyFont="1" applyFill="1">
      <alignment vertical="center"/>
      <protection/>
    </xf>
    <xf numFmtId="0" fontId="41" fillId="0" borderId="0" xfId="62" applyFont="1">
      <alignment vertical="center"/>
      <protection/>
    </xf>
    <xf numFmtId="0" fontId="31"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32" fillId="24" borderId="17" xfId="62" applyFont="1" applyFill="1" applyBorder="1" applyAlignment="1">
      <alignment horizontal="right" vertical="center"/>
      <protection/>
    </xf>
    <xf numFmtId="0" fontId="29" fillId="0" borderId="29" xfId="62" applyFont="1" applyFill="1" applyBorder="1" applyAlignment="1">
      <alignment horizontal="right" vertical="center"/>
      <protection/>
    </xf>
    <xf numFmtId="0" fontId="31" fillId="23" borderId="13" xfId="62" applyFont="1" applyFill="1" applyBorder="1" applyAlignment="1">
      <alignment horizontal="left" vertical="center" indent="1"/>
      <protection/>
    </xf>
    <xf numFmtId="0" fontId="31" fillId="23" borderId="13" xfId="62" applyFont="1" applyFill="1" applyBorder="1" applyAlignment="1">
      <alignment horizontal="center" vertical="center"/>
      <protection/>
    </xf>
    <xf numFmtId="0" fontId="31" fillId="23" borderId="14" xfId="62" applyFont="1" applyFill="1" applyBorder="1" applyAlignment="1">
      <alignment horizontal="center" vertical="center"/>
      <protection/>
    </xf>
    <xf numFmtId="0" fontId="31" fillId="0" borderId="24" xfId="62" applyFont="1" applyFill="1" applyBorder="1" applyAlignment="1">
      <alignment horizontal="right" vertical="center" shrinkToFit="1"/>
      <protection/>
    </xf>
    <xf numFmtId="0" fontId="31" fillId="0" borderId="24" xfId="62" applyFont="1" applyFill="1" applyBorder="1" applyAlignment="1">
      <alignment horizontal="left" vertical="center" shrinkToFit="1"/>
      <protection/>
    </xf>
    <xf numFmtId="0" fontId="31" fillId="24" borderId="24" xfId="62" applyFont="1" applyFill="1" applyBorder="1" applyAlignment="1">
      <alignment horizontal="right" vertical="center" shrinkToFit="1"/>
      <protection/>
    </xf>
    <xf numFmtId="0" fontId="32" fillId="24" borderId="35" xfId="62" applyFont="1" applyFill="1" applyBorder="1" applyAlignment="1">
      <alignment horizontal="right" vertical="center"/>
      <protection/>
    </xf>
    <xf numFmtId="0" fontId="31"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3" fillId="0" borderId="24" xfId="62" applyFont="1" applyFill="1" applyBorder="1" applyAlignment="1">
      <alignment vertical="center"/>
      <protection/>
    </xf>
    <xf numFmtId="184" fontId="28" fillId="0" borderId="23" xfId="62" applyNumberFormat="1" applyFont="1" applyBorder="1" applyAlignment="1">
      <alignment horizontal="left" vertical="center"/>
      <protection/>
    </xf>
    <xf numFmtId="0" fontId="32" fillId="0" borderId="29" xfId="62" applyFont="1" applyBorder="1" applyAlignment="1">
      <alignment vertical="center"/>
      <protection/>
    </xf>
    <xf numFmtId="0" fontId="31" fillId="24" borderId="20" xfId="62" applyFont="1" applyFill="1" applyBorder="1" applyAlignment="1">
      <alignment horizontal="right" vertical="center"/>
      <protection/>
    </xf>
    <xf numFmtId="0" fontId="31" fillId="0" borderId="0" xfId="62" applyFont="1" applyFill="1" applyBorder="1" applyAlignment="1">
      <alignment horizontal="left" vertical="center" shrinkToFit="1"/>
      <protection/>
    </xf>
    <xf numFmtId="0" fontId="31" fillId="0" borderId="21" xfId="62" applyFont="1" applyFill="1" applyBorder="1" applyAlignment="1">
      <alignment horizontal="left" vertical="center" shrinkToFit="1"/>
      <protection/>
    </xf>
    <xf numFmtId="0" fontId="33" fillId="0" borderId="28" xfId="62" applyFont="1" applyFill="1" applyBorder="1" applyAlignment="1">
      <alignment vertical="center"/>
      <protection/>
    </xf>
    <xf numFmtId="0" fontId="32" fillId="0" borderId="35" xfId="62" applyFont="1" applyFill="1" applyBorder="1" applyAlignment="1">
      <alignment vertical="center" wrapText="1"/>
      <protection/>
    </xf>
    <xf numFmtId="0" fontId="31" fillId="0" borderId="0" xfId="62" applyFont="1" applyFill="1" applyBorder="1" applyAlignment="1">
      <alignment horizontal="right" vertical="center" shrinkToFit="1"/>
      <protection/>
    </xf>
    <xf numFmtId="0" fontId="32" fillId="0" borderId="34" xfId="62" applyFont="1" applyFill="1" applyBorder="1" applyAlignment="1">
      <alignment vertical="center" wrapText="1"/>
      <protection/>
    </xf>
    <xf numFmtId="0" fontId="31" fillId="0" borderId="10" xfId="62" applyFont="1" applyFill="1" applyBorder="1" applyAlignment="1">
      <alignment horizontal="left" vertical="center"/>
      <protection/>
    </xf>
    <xf numFmtId="0" fontId="32" fillId="0" borderId="24" xfId="62" applyFont="1" applyFill="1" applyBorder="1" applyAlignment="1">
      <alignment vertical="center" shrinkToFit="1"/>
      <protection/>
    </xf>
    <xf numFmtId="0" fontId="32" fillId="0" borderId="25" xfId="62" applyFont="1" applyFill="1" applyBorder="1" applyAlignment="1">
      <alignment vertical="center" shrinkToFit="1"/>
      <protection/>
    </xf>
    <xf numFmtId="0" fontId="32" fillId="24" borderId="37" xfId="62" applyFont="1" applyFill="1" applyBorder="1" applyAlignment="1">
      <alignment horizontal="right" vertical="center"/>
      <protection/>
    </xf>
    <xf numFmtId="0" fontId="32" fillId="0" borderId="25" xfId="62" applyFont="1" applyBorder="1" applyAlignment="1">
      <alignment vertical="center"/>
      <protection/>
    </xf>
    <xf numFmtId="0" fontId="31" fillId="0" borderId="44" xfId="62" applyFont="1" applyFill="1" applyBorder="1" applyAlignment="1">
      <alignment horizontal="right" vertical="center"/>
      <protection/>
    </xf>
    <xf numFmtId="0" fontId="32" fillId="0" borderId="17" xfId="62" applyFont="1" applyFill="1" applyBorder="1" applyAlignment="1">
      <alignment horizontal="left" vertical="center"/>
      <protection/>
    </xf>
    <xf numFmtId="0" fontId="32" fillId="0" borderId="15" xfId="62" applyFont="1" applyFill="1" applyBorder="1" applyAlignment="1">
      <alignment horizontal="left" vertical="center" shrinkToFit="1"/>
      <protection/>
    </xf>
    <xf numFmtId="0" fontId="32" fillId="0" borderId="16" xfId="62" applyFont="1" applyFill="1" applyBorder="1" applyAlignment="1">
      <alignment horizontal="left" vertical="center" shrinkToFit="1"/>
      <protection/>
    </xf>
    <xf numFmtId="0" fontId="32" fillId="0" borderId="19" xfId="62" applyFont="1" applyFill="1" applyBorder="1" applyAlignment="1">
      <alignment horizontal="left" vertical="center"/>
      <protection/>
    </xf>
    <xf numFmtId="0" fontId="32" fillId="0" borderId="21" xfId="62" applyFont="1" applyFill="1" applyBorder="1" applyAlignment="1">
      <alignment horizontal="left" vertical="center" shrinkToFit="1"/>
      <protection/>
    </xf>
    <xf numFmtId="0" fontId="32" fillId="0" borderId="35" xfId="62" applyFont="1" applyFill="1" applyBorder="1" applyAlignment="1">
      <alignment vertical="center" shrinkToFit="1"/>
      <protection/>
    </xf>
    <xf numFmtId="0" fontId="32" fillId="0" borderId="37" xfId="62" applyFont="1" applyFill="1" applyBorder="1" applyAlignment="1">
      <alignment horizontal="right" vertical="center"/>
      <protection/>
    </xf>
    <xf numFmtId="0" fontId="31" fillId="0" borderId="45" xfId="62" applyFont="1" applyFill="1" applyBorder="1" applyAlignment="1">
      <alignment horizontal="right" vertical="center"/>
      <protection/>
    </xf>
    <xf numFmtId="0" fontId="31" fillId="0" borderId="10" xfId="62" applyFont="1" applyFill="1" applyBorder="1" applyAlignment="1">
      <alignment horizontal="left" vertical="center" shrinkToFit="1"/>
      <protection/>
    </xf>
    <xf numFmtId="0" fontId="31" fillId="0" borderId="41" xfId="62" applyFont="1" applyFill="1" applyBorder="1" applyAlignment="1">
      <alignment horizontal="left" vertical="center" shrinkToFit="1"/>
      <protection/>
    </xf>
    <xf numFmtId="0" fontId="32" fillId="0" borderId="42" xfId="62" applyFont="1" applyFill="1" applyBorder="1" applyAlignment="1">
      <alignment vertical="center" wrapText="1"/>
      <protection/>
    </xf>
    <xf numFmtId="0" fontId="32" fillId="0" borderId="10" xfId="62" applyFont="1" applyFill="1" applyBorder="1" applyAlignment="1">
      <alignment vertical="center" wrapText="1"/>
      <protection/>
    </xf>
    <xf numFmtId="0" fontId="33" fillId="0" borderId="10" xfId="62" applyFont="1" applyFill="1" applyBorder="1" applyAlignment="1">
      <alignment vertical="center"/>
      <protection/>
    </xf>
    <xf numFmtId="0" fontId="32" fillId="0" borderId="41" xfId="62" applyFont="1" applyFill="1" applyBorder="1" applyAlignment="1">
      <alignment vertical="center"/>
      <protection/>
    </xf>
    <xf numFmtId="0" fontId="32" fillId="0" borderId="46" xfId="62" applyFont="1" applyFill="1" applyBorder="1" applyAlignment="1">
      <alignment vertical="center" wrapText="1"/>
      <protection/>
    </xf>
    <xf numFmtId="0" fontId="42" fillId="0" borderId="0" xfId="62" applyFont="1" applyAlignment="1">
      <alignment horizontal="left" vertical="center" indent="1"/>
      <protection/>
    </xf>
    <xf numFmtId="0" fontId="27" fillId="0" borderId="0" xfId="62" applyFont="1" applyBorder="1">
      <alignment vertical="center"/>
      <protection/>
    </xf>
    <xf numFmtId="0" fontId="27" fillId="0" borderId="0" xfId="62" applyFont="1" applyBorder="1" applyAlignment="1">
      <alignment vertical="center"/>
      <protection/>
    </xf>
    <xf numFmtId="0" fontId="43" fillId="0" borderId="47" xfId="62" applyFont="1" applyBorder="1" applyAlignment="1">
      <alignment horizontal="left" vertical="center"/>
      <protection/>
    </xf>
    <xf numFmtId="0" fontId="42" fillId="0" borderId="0" xfId="62" applyFont="1" applyBorder="1" applyAlignment="1">
      <alignment horizontal="left" vertical="center" wrapText="1" indent="1"/>
      <protection/>
    </xf>
    <xf numFmtId="0" fontId="44" fillId="0" borderId="0" xfId="62" applyFont="1" applyBorder="1" applyAlignment="1">
      <alignment horizontal="center" vertical="center"/>
      <protection/>
    </xf>
    <xf numFmtId="0" fontId="33" fillId="0" borderId="0" xfId="62" applyFont="1" applyBorder="1" applyAlignment="1">
      <alignment vertical="center"/>
      <protection/>
    </xf>
    <xf numFmtId="0" fontId="33" fillId="0" borderId="0" xfId="62" applyFont="1" applyBorder="1" applyAlignment="1">
      <alignment horizontal="center" vertical="center"/>
      <protection/>
    </xf>
    <xf numFmtId="0" fontId="33" fillId="0" borderId="23" xfId="62" applyFont="1" applyBorder="1" applyAlignment="1">
      <alignment horizontal="center" vertical="center"/>
      <protection/>
    </xf>
    <xf numFmtId="49" fontId="33" fillId="0" borderId="48" xfId="62" applyNumberFormat="1" applyFont="1" applyBorder="1" applyAlignment="1">
      <alignment horizontal="center" vertical="center"/>
      <protection/>
    </xf>
    <xf numFmtId="0" fontId="39" fillId="0" borderId="0" xfId="62" applyFont="1">
      <alignment vertical="center"/>
      <protection/>
    </xf>
    <xf numFmtId="0" fontId="17" fillId="0" borderId="23" xfId="62" applyFont="1" applyBorder="1" applyAlignment="1">
      <alignment horizontal="center" vertical="center"/>
      <protection/>
    </xf>
    <xf numFmtId="0" fontId="29" fillId="0" borderId="21" xfId="62" applyFont="1" applyFill="1" applyBorder="1" applyAlignment="1">
      <alignment horizontal="right" vertical="center"/>
      <protection/>
    </xf>
    <xf numFmtId="0" fontId="17" fillId="0" borderId="0" xfId="62" applyFont="1" applyFill="1" applyBorder="1">
      <alignment vertical="center"/>
      <protection/>
    </xf>
    <xf numFmtId="0" fontId="45" fillId="0" borderId="19" xfId="62" applyFont="1" applyFill="1" applyBorder="1" applyAlignment="1">
      <alignment vertical="center" shrinkToFit="1"/>
      <protection/>
    </xf>
    <xf numFmtId="0" fontId="28" fillId="0" borderId="24" xfId="62" applyFont="1" applyBorder="1">
      <alignment vertical="center"/>
      <protection/>
    </xf>
    <xf numFmtId="0" fontId="17" fillId="0" borderId="0" xfId="62" applyFont="1" applyFill="1" applyBorder="1" applyAlignment="1">
      <alignment vertical="center"/>
      <protection/>
    </xf>
    <xf numFmtId="0" fontId="31" fillId="0" borderId="32" xfId="62" applyFont="1" applyFill="1" applyBorder="1" applyAlignment="1">
      <alignment horizontal="left" vertical="center" shrinkToFit="1"/>
      <protection/>
    </xf>
    <xf numFmtId="0" fontId="31" fillId="0" borderId="31" xfId="62" applyFont="1" applyFill="1" applyBorder="1" applyAlignment="1">
      <alignment horizontal="left" vertical="center" shrinkToFit="1"/>
      <protection/>
    </xf>
    <xf numFmtId="0" fontId="31" fillId="0" borderId="31" xfId="62" applyFont="1" applyFill="1" applyBorder="1" applyAlignment="1">
      <alignment horizontal="right" vertical="center" shrinkToFit="1"/>
      <protection/>
    </xf>
    <xf numFmtId="0" fontId="31" fillId="0" borderId="27" xfId="62" applyFont="1" applyFill="1" applyBorder="1" applyAlignment="1">
      <alignment horizontal="right" vertical="center" shrinkToFit="1"/>
      <protection/>
    </xf>
    <xf numFmtId="0" fontId="45" fillId="0" borderId="0" xfId="62" applyFont="1" applyFill="1" applyBorder="1" applyAlignment="1">
      <alignment vertical="center" shrinkToFit="1"/>
      <protection/>
    </xf>
    <xf numFmtId="0" fontId="32" fillId="0" borderId="31" xfId="62" applyFont="1" applyFill="1" applyBorder="1" applyAlignment="1">
      <alignment vertical="center"/>
      <protection/>
    </xf>
    <xf numFmtId="0" fontId="32" fillId="0" borderId="33" xfId="62" applyFont="1" applyFill="1" applyBorder="1" applyAlignment="1">
      <alignment vertical="center"/>
      <protection/>
    </xf>
    <xf numFmtId="0" fontId="31" fillId="0" borderId="32" xfId="62" applyFont="1" applyFill="1" applyBorder="1" applyAlignment="1">
      <alignment horizontal="left" vertical="center"/>
      <protection/>
    </xf>
    <xf numFmtId="0" fontId="31" fillId="0" borderId="31" xfId="62" applyFont="1" applyFill="1" applyBorder="1" applyAlignment="1">
      <alignment horizontal="left" vertical="center"/>
      <protection/>
    </xf>
    <xf numFmtId="0" fontId="29" fillId="0" borderId="16" xfId="62" applyFont="1" applyFill="1" applyBorder="1" applyAlignment="1">
      <alignment horizontal="right" vertical="top"/>
      <protection/>
    </xf>
    <xf numFmtId="0" fontId="28" fillId="0" borderId="0" xfId="62" applyFont="1" applyBorder="1" applyAlignment="1">
      <alignment vertical="center" shrinkToFit="1"/>
      <protection/>
    </xf>
    <xf numFmtId="0" fontId="32" fillId="0" borderId="49" xfId="62" applyFont="1" applyBorder="1" applyAlignment="1">
      <alignment vertical="center" wrapText="1"/>
      <protection/>
    </xf>
    <xf numFmtId="0" fontId="32" fillId="24" borderId="24" xfId="62" applyFont="1" applyFill="1" applyBorder="1" applyAlignment="1">
      <alignment horizontal="right" vertical="center"/>
      <protection/>
    </xf>
    <xf numFmtId="0" fontId="32" fillId="0" borderId="32" xfId="62" applyFont="1" applyFill="1" applyBorder="1" applyAlignment="1">
      <alignment vertical="center" shrinkToFit="1"/>
      <protection/>
    </xf>
    <xf numFmtId="0" fontId="32" fillId="0" borderId="31" xfId="62" applyFont="1" applyFill="1" applyBorder="1" applyAlignment="1">
      <alignment vertical="center" shrinkToFit="1"/>
      <protection/>
    </xf>
    <xf numFmtId="0" fontId="32" fillId="24" borderId="31" xfId="62" applyFont="1" applyFill="1" applyBorder="1" applyAlignment="1">
      <alignment horizontal="right" vertical="center"/>
      <protection/>
    </xf>
    <xf numFmtId="0" fontId="32" fillId="24" borderId="33" xfId="62" applyFont="1" applyFill="1" applyBorder="1" applyAlignment="1">
      <alignment horizontal="right" vertical="center"/>
      <protection/>
    </xf>
    <xf numFmtId="0" fontId="47" fillId="0" borderId="0" xfId="62" applyFont="1" applyAlignment="1">
      <alignment horizontal="left" vertical="center" wrapText="1"/>
      <protection/>
    </xf>
    <xf numFmtId="0" fontId="51" fillId="0" borderId="0" xfId="61" applyFont="1" applyBorder="1" applyAlignment="1">
      <alignment vertical="center"/>
      <protection/>
    </xf>
    <xf numFmtId="0" fontId="17" fillId="0" borderId="11" xfId="62" applyFont="1" applyFill="1" applyBorder="1" applyAlignment="1">
      <alignment horizontal="right" vertical="center"/>
      <protection/>
    </xf>
    <xf numFmtId="0" fontId="48" fillId="0" borderId="11" xfId="62" applyFont="1" applyFill="1" applyBorder="1" applyAlignment="1">
      <alignment horizontal="right" vertical="center"/>
      <protection/>
    </xf>
    <xf numFmtId="0" fontId="46" fillId="0" borderId="0" xfId="61" applyFont="1" applyBorder="1" applyAlignment="1">
      <alignment vertical="center"/>
      <protection/>
    </xf>
    <xf numFmtId="0" fontId="17" fillId="0" borderId="0" xfId="62" applyFont="1" applyAlignment="1">
      <alignment horizontal="right" vertical="center"/>
      <protection/>
    </xf>
    <xf numFmtId="0" fontId="51" fillId="0" borderId="0" xfId="61" applyFont="1" applyBorder="1" applyAlignment="1">
      <alignment vertical="center"/>
      <protection/>
    </xf>
    <xf numFmtId="49" fontId="42" fillId="0" borderId="0" xfId="62" applyNumberFormat="1" applyFont="1" applyBorder="1" applyAlignment="1">
      <alignment horizontal="left" vertical="center" wrapText="1" indent="1"/>
      <protection/>
    </xf>
    <xf numFmtId="0" fontId="43" fillId="24" borderId="23" xfId="62" applyFont="1" applyFill="1" applyBorder="1" applyAlignment="1">
      <alignment horizontal="left" vertical="center"/>
      <protection/>
    </xf>
    <xf numFmtId="0" fontId="43" fillId="24" borderId="34" xfId="62" applyFont="1" applyFill="1" applyBorder="1" applyAlignment="1">
      <alignment horizontal="left" vertical="center"/>
      <protection/>
    </xf>
    <xf numFmtId="49" fontId="43" fillId="24" borderId="48" xfId="62" applyNumberFormat="1" applyFont="1" applyFill="1" applyBorder="1" applyAlignment="1">
      <alignment horizontal="left" vertical="center"/>
      <protection/>
    </xf>
    <xf numFmtId="49" fontId="43" fillId="24" borderId="49" xfId="62" applyNumberFormat="1" applyFont="1" applyFill="1" applyBorder="1" applyAlignment="1">
      <alignment horizontal="left" vertical="center"/>
      <protection/>
    </xf>
    <xf numFmtId="0" fontId="17" fillId="0" borderId="0" xfId="62" applyFont="1" applyAlignment="1">
      <alignment horizontal="left" vertical="center"/>
      <protection/>
    </xf>
    <xf numFmtId="0" fontId="32" fillId="0" borderId="33" xfId="62" applyFont="1" applyBorder="1" applyAlignment="1">
      <alignment horizontal="center" vertical="center"/>
      <protection/>
    </xf>
    <xf numFmtId="0" fontId="32" fillId="0" borderId="31" xfId="62" applyFont="1" applyBorder="1" applyAlignment="1">
      <alignment horizontal="center" vertical="center"/>
      <protection/>
    </xf>
    <xf numFmtId="0" fontId="32" fillId="0" borderId="32" xfId="62" applyFont="1" applyBorder="1" applyAlignment="1">
      <alignment horizontal="center" vertical="center"/>
      <protection/>
    </xf>
    <xf numFmtId="0" fontId="32" fillId="0" borderId="23" xfId="62" applyFont="1" applyBorder="1" applyAlignment="1">
      <alignment horizontal="center" vertical="center"/>
      <protection/>
    </xf>
    <xf numFmtId="0" fontId="32" fillId="0" borderId="34" xfId="62" applyFont="1" applyBorder="1" applyAlignment="1">
      <alignment horizontal="center" vertical="center"/>
      <protection/>
    </xf>
    <xf numFmtId="0" fontId="51" fillId="24" borderId="33" xfId="61" applyFont="1" applyFill="1" applyBorder="1" applyAlignment="1">
      <alignment horizontal="center" vertical="center"/>
      <protection/>
    </xf>
    <xf numFmtId="0" fontId="51" fillId="24" borderId="31" xfId="61" applyFont="1" applyFill="1" applyBorder="1" applyAlignment="1">
      <alignment horizontal="center" vertical="center"/>
      <protection/>
    </xf>
    <xf numFmtId="0" fontId="51" fillId="24" borderId="32" xfId="61" applyFont="1" applyFill="1" applyBorder="1" applyAlignment="1">
      <alignment horizontal="center" vertical="center"/>
      <protection/>
    </xf>
    <xf numFmtId="0" fontId="42" fillId="0" borderId="0" xfId="62" applyFont="1" applyBorder="1" applyAlignment="1">
      <alignment horizontal="left" vertical="center" wrapText="1" indent="1"/>
      <protection/>
    </xf>
    <xf numFmtId="49" fontId="43" fillId="0" borderId="0" xfId="62" applyNumberFormat="1" applyFont="1" applyBorder="1" applyAlignment="1">
      <alignment horizontal="center" vertical="center" wrapText="1"/>
      <protection/>
    </xf>
    <xf numFmtId="49" fontId="43" fillId="0" borderId="21" xfId="62" applyNumberFormat="1" applyFont="1" applyBorder="1" applyAlignment="1">
      <alignment horizontal="center" vertical="center" wrapText="1"/>
      <protection/>
    </xf>
    <xf numFmtId="49" fontId="43" fillId="0" borderId="10" xfId="62" applyNumberFormat="1" applyFont="1" applyBorder="1" applyAlignment="1">
      <alignment horizontal="center" vertical="center" wrapText="1"/>
      <protection/>
    </xf>
    <xf numFmtId="49" fontId="43" fillId="0" borderId="41" xfId="62" applyNumberFormat="1" applyFont="1" applyBorder="1" applyAlignment="1">
      <alignment horizontal="center" vertical="center" wrapText="1"/>
      <protection/>
    </xf>
    <xf numFmtId="0" fontId="51" fillId="24" borderId="33" xfId="61" applyFont="1" applyFill="1" applyBorder="1" applyAlignment="1">
      <alignment vertical="center"/>
      <protection/>
    </xf>
    <xf numFmtId="0" fontId="51" fillId="24" borderId="31" xfId="61" applyFont="1" applyFill="1" applyBorder="1" applyAlignment="1">
      <alignment vertical="center"/>
      <protection/>
    </xf>
    <xf numFmtId="0" fontId="51" fillId="24" borderId="32" xfId="61" applyFont="1" applyFill="1" applyBorder="1" applyAlignment="1">
      <alignment vertical="center"/>
      <protection/>
    </xf>
    <xf numFmtId="0" fontId="51" fillId="24" borderId="23" xfId="61" applyFont="1" applyFill="1" applyBorder="1" applyAlignment="1">
      <alignment horizontal="left" vertical="center"/>
      <protection/>
    </xf>
    <xf numFmtId="0" fontId="51" fillId="24" borderId="34" xfId="61" applyFont="1" applyFill="1" applyBorder="1" applyAlignment="1">
      <alignment horizontal="left" vertical="center"/>
      <protection/>
    </xf>
    <xf numFmtId="0" fontId="33" fillId="24" borderId="0" xfId="62" applyFont="1" applyFill="1" applyBorder="1" applyAlignment="1">
      <alignment vertical="center"/>
      <protection/>
    </xf>
    <xf numFmtId="0" fontId="17" fillId="0" borderId="33" xfId="62" applyFont="1" applyBorder="1" applyAlignment="1">
      <alignment vertical="center" wrapText="1"/>
      <protection/>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17" fillId="0" borderId="51" xfId="62" applyFont="1" applyBorder="1" applyAlignment="1">
      <alignment vertical="center" wrapText="1"/>
      <protection/>
    </xf>
    <xf numFmtId="0" fontId="17" fillId="0" borderId="52" xfId="62" applyFont="1" applyBorder="1" applyAlignment="1">
      <alignment vertical="center" wrapText="1"/>
      <protection/>
    </xf>
    <xf numFmtId="0" fontId="17" fillId="0" borderId="53" xfId="62" applyFont="1" applyBorder="1" applyAlignment="1">
      <alignment vertical="center" wrapText="1"/>
      <protection/>
    </xf>
    <xf numFmtId="0" fontId="32" fillId="0" borderId="19" xfId="62" applyFont="1" applyBorder="1" applyAlignment="1">
      <alignment vertical="center" shrinkToFit="1"/>
      <protection/>
    </xf>
    <xf numFmtId="0" fontId="32" fillId="0" borderId="0" xfId="62" applyFont="1" applyBorder="1" applyAlignment="1">
      <alignment vertical="center" shrinkToFit="1"/>
      <protection/>
    </xf>
    <xf numFmtId="0" fontId="24" fillId="0" borderId="54" xfId="62" applyFont="1" applyBorder="1" applyAlignment="1">
      <alignment horizontal="center" vertical="center" wrapText="1"/>
      <protection/>
    </xf>
    <xf numFmtId="0" fontId="24" fillId="0" borderId="55" xfId="62" applyFont="1" applyBorder="1" applyAlignment="1">
      <alignment horizontal="center" vertical="center"/>
      <protection/>
    </xf>
    <xf numFmtId="0" fontId="24" fillId="0" borderId="56" xfId="62" applyFont="1" applyBorder="1" applyAlignment="1">
      <alignment horizontal="center" vertical="center"/>
      <protection/>
    </xf>
    <xf numFmtId="0" fontId="43" fillId="0" borderId="47" xfId="62" applyFont="1" applyBorder="1" applyAlignment="1">
      <alignment horizontal="center" vertical="center" wrapText="1"/>
      <protection/>
    </xf>
    <xf numFmtId="0" fontId="51" fillId="24" borderId="47" xfId="61" applyFont="1" applyFill="1" applyBorder="1">
      <alignment vertical="center"/>
      <protection/>
    </xf>
    <xf numFmtId="0" fontId="43" fillId="0" borderId="47" xfId="62" applyFont="1" applyBorder="1" applyAlignment="1">
      <alignment horizontal="left" vertical="center"/>
      <protection/>
    </xf>
    <xf numFmtId="0" fontId="43" fillId="0" borderId="57" xfId="62" applyFont="1" applyBorder="1" applyAlignment="1">
      <alignment horizontal="left" vertical="center"/>
      <protection/>
    </xf>
    <xf numFmtId="0" fontId="42" fillId="0" borderId="20" xfId="62" applyFont="1" applyBorder="1" applyAlignment="1">
      <alignment horizontal="left" vertical="center" wrapText="1" indent="1"/>
      <protection/>
    </xf>
    <xf numFmtId="0" fontId="43" fillId="0" borderId="24" xfId="62" applyFont="1" applyBorder="1" applyAlignment="1">
      <alignment horizontal="center" vertical="center" wrapText="1"/>
      <protection/>
    </xf>
    <xf numFmtId="0" fontId="43" fillId="0" borderId="25" xfId="62" applyFont="1" applyBorder="1" applyAlignment="1">
      <alignment horizontal="center" vertical="center" wrapText="1"/>
      <protection/>
    </xf>
    <xf numFmtId="0" fontId="43" fillId="0" borderId="0" xfId="62" applyFont="1" applyBorder="1" applyAlignment="1">
      <alignment horizontal="center" vertical="center" wrapText="1"/>
      <protection/>
    </xf>
    <xf numFmtId="0" fontId="43" fillId="0" borderId="21" xfId="62" applyFont="1" applyBorder="1" applyAlignment="1">
      <alignment horizontal="center" vertical="center" wrapText="1"/>
      <protection/>
    </xf>
    <xf numFmtId="0" fontId="17" fillId="0" borderId="35"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8"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9" xfId="62" applyFont="1" applyFill="1" applyBorder="1" applyAlignment="1">
      <alignment vertical="center" wrapText="1"/>
      <protection/>
    </xf>
    <xf numFmtId="0" fontId="32" fillId="0" borderId="26" xfId="62" applyFont="1" applyBorder="1" applyAlignment="1">
      <alignment vertical="center" wrapText="1"/>
      <protection/>
    </xf>
    <xf numFmtId="0" fontId="32" fillId="0" borderId="22" xfId="62" applyFont="1" applyBorder="1" applyAlignment="1">
      <alignment vertical="center" wrapText="1"/>
      <protection/>
    </xf>
    <xf numFmtId="0" fontId="32" fillId="0" borderId="46" xfId="62" applyFont="1" applyBorder="1" applyAlignment="1">
      <alignment vertical="center" wrapText="1"/>
      <protection/>
    </xf>
    <xf numFmtId="0" fontId="32" fillId="0" borderId="21" xfId="62" applyFont="1" applyBorder="1" applyAlignment="1">
      <alignment vertical="center" shrinkToFit="1"/>
      <protection/>
    </xf>
    <xf numFmtId="0" fontId="32" fillId="0" borderId="0" xfId="62" applyFont="1" applyFill="1" applyBorder="1" applyAlignment="1">
      <alignment vertical="center" shrinkToFit="1"/>
      <protection/>
    </xf>
    <xf numFmtId="0" fontId="32" fillId="0" borderId="21" xfId="62" applyFont="1" applyFill="1" applyBorder="1" applyAlignment="1">
      <alignment vertical="center" shrinkToFit="1"/>
      <protection/>
    </xf>
    <xf numFmtId="0" fontId="32" fillId="0" borderId="19" xfId="62" applyFont="1" applyFill="1" applyBorder="1" applyAlignment="1">
      <alignment vertical="center" shrinkToFit="1"/>
      <protection/>
    </xf>
    <xf numFmtId="0" fontId="32" fillId="0" borderId="26" xfId="62" applyFont="1" applyFill="1" applyBorder="1" applyAlignment="1">
      <alignment vertical="center" wrapText="1"/>
      <protection/>
    </xf>
    <xf numFmtId="0" fontId="32" fillId="0" borderId="22" xfId="62" applyFont="1" applyFill="1" applyBorder="1" applyAlignment="1">
      <alignment vertical="center" wrapText="1"/>
      <protection/>
    </xf>
    <xf numFmtId="0" fontId="32" fillId="0" borderId="39" xfId="62" applyFont="1" applyFill="1" applyBorder="1" applyAlignment="1">
      <alignment vertical="center" wrapText="1"/>
      <protection/>
    </xf>
    <xf numFmtId="0" fontId="31" fillId="0" borderId="0" xfId="62" applyFont="1" applyBorder="1" applyAlignment="1">
      <alignment horizontal="left" vertical="center" shrinkToFit="1"/>
      <protection/>
    </xf>
    <xf numFmtId="0" fontId="31" fillId="0" borderId="21" xfId="62" applyFont="1" applyBorder="1" applyAlignment="1">
      <alignment horizontal="left" vertical="center" shrinkToFit="1"/>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8"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9"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60" xfId="62" applyFont="1" applyBorder="1" applyAlignment="1">
      <alignment vertical="center" wrapText="1"/>
      <protection/>
    </xf>
    <xf numFmtId="0" fontId="32" fillId="0" borderId="0" xfId="62" applyFont="1" applyFill="1" applyBorder="1" applyAlignment="1">
      <alignment vertical="center"/>
      <protection/>
    </xf>
    <xf numFmtId="0" fontId="31" fillId="0" borderId="28" xfId="62" applyFont="1" applyBorder="1" applyAlignment="1">
      <alignment horizontal="left" vertical="center" shrinkToFit="1"/>
      <protection/>
    </xf>
    <xf numFmtId="0" fontId="31" fillId="0" borderId="29" xfId="62" applyFont="1" applyBorder="1" applyAlignment="1">
      <alignment horizontal="left" vertical="center" shrinkToFit="1"/>
      <protection/>
    </xf>
    <xf numFmtId="0" fontId="32" fillId="0" borderId="37" xfId="62" applyFont="1" applyBorder="1" applyAlignment="1">
      <alignment vertical="center" shrinkToFit="1"/>
      <protection/>
    </xf>
    <xf numFmtId="0" fontId="32" fillId="0" borderId="28" xfId="62" applyFont="1" applyBorder="1" applyAlignment="1">
      <alignment vertical="center" shrinkToFit="1"/>
      <protection/>
    </xf>
    <xf numFmtId="0" fontId="33" fillId="24" borderId="28" xfId="62" applyFont="1" applyFill="1" applyBorder="1" applyAlignment="1">
      <alignment vertical="center"/>
      <protection/>
    </xf>
    <xf numFmtId="0" fontId="32" fillId="21" borderId="28" xfId="62" applyFont="1" applyFill="1" applyBorder="1" applyAlignment="1">
      <alignment vertical="center"/>
      <protection/>
    </xf>
    <xf numFmtId="0" fontId="31" fillId="0" borderId="24" xfId="62" applyFont="1" applyBorder="1" applyAlignment="1">
      <alignment horizontal="left" vertical="center" shrinkToFit="1"/>
      <protection/>
    </xf>
    <xf numFmtId="0" fontId="32" fillId="0" borderId="35" xfId="62" applyFont="1" applyBorder="1" applyAlignment="1">
      <alignment vertical="center" shrinkToFit="1"/>
      <protection/>
    </xf>
    <xf numFmtId="0" fontId="32" fillId="0" borderId="24" xfId="62" applyFont="1" applyBorder="1" applyAlignment="1">
      <alignment vertical="center" shrinkToFit="1"/>
      <protection/>
    </xf>
    <xf numFmtId="0" fontId="32" fillId="21" borderId="0" xfId="62" applyFont="1" applyFill="1" applyBorder="1" applyAlignment="1">
      <alignment vertical="center"/>
      <protection/>
    </xf>
    <xf numFmtId="0" fontId="40" fillId="0" borderId="0" xfId="62" applyFont="1" applyBorder="1" applyAlignment="1">
      <alignment horizontal="right" vertical="center"/>
      <protection/>
    </xf>
    <xf numFmtId="178" fontId="32" fillId="21" borderId="0" xfId="62" applyNumberFormat="1" applyFont="1" applyFill="1" applyBorder="1" applyAlignment="1">
      <alignment vertical="center"/>
      <protection/>
    </xf>
    <xf numFmtId="0" fontId="32" fillId="0" borderId="28" xfId="62" applyFont="1" applyFill="1" applyBorder="1" applyAlignment="1">
      <alignment vertical="center" shrinkToFit="1"/>
      <protection/>
    </xf>
    <xf numFmtId="0" fontId="32" fillId="0" borderId="29" xfId="62" applyFont="1" applyFill="1" applyBorder="1" applyAlignment="1">
      <alignment vertical="center" shrinkToFit="1"/>
      <protection/>
    </xf>
    <xf numFmtId="0" fontId="33" fillId="24" borderId="24" xfId="62" applyFont="1" applyFill="1" applyBorder="1" applyAlignment="1">
      <alignment vertical="center"/>
      <protection/>
    </xf>
    <xf numFmtId="0" fontId="17" fillId="0" borderId="61" xfId="62" applyFont="1" applyBorder="1" applyAlignment="1">
      <alignment vertical="center" wrapText="1"/>
      <protection/>
    </xf>
    <xf numFmtId="0" fontId="51" fillId="0" borderId="15" xfId="61" applyFont="1" applyBorder="1" applyAlignment="1">
      <alignment vertical="center" wrapText="1"/>
      <protection/>
    </xf>
    <xf numFmtId="0" fontId="17" fillId="0" borderId="20" xfId="62" applyFont="1" applyBorder="1" applyAlignment="1">
      <alignment vertical="center" wrapText="1"/>
      <protection/>
    </xf>
    <xf numFmtId="0" fontId="51" fillId="0" borderId="0" xfId="61" applyFont="1" applyBorder="1" applyAlignment="1">
      <alignment vertical="center" wrapText="1"/>
      <protection/>
    </xf>
    <xf numFmtId="0" fontId="51" fillId="0" borderId="20" xfId="61" applyFont="1" applyBorder="1" applyAlignment="1">
      <alignment vertical="center" wrapText="1"/>
      <protection/>
    </xf>
    <xf numFmtId="0" fontId="51" fillId="0" borderId="21" xfId="61" applyFont="1" applyBorder="1" applyAlignment="1">
      <alignment vertical="center" wrapText="1"/>
      <protection/>
    </xf>
    <xf numFmtId="0" fontId="51" fillId="0" borderId="45" xfId="61" applyFont="1" applyBorder="1" applyAlignment="1">
      <alignment vertical="center" wrapText="1"/>
      <protection/>
    </xf>
    <xf numFmtId="0" fontId="51" fillId="0" borderId="41" xfId="61" applyFont="1" applyBorder="1" applyAlignment="1">
      <alignment vertical="center" wrapText="1"/>
      <protection/>
    </xf>
    <xf numFmtId="0" fontId="17" fillId="0" borderId="15" xfId="62" applyFont="1" applyBorder="1" applyAlignment="1">
      <alignment vertical="center" wrapText="1"/>
      <protection/>
    </xf>
    <xf numFmtId="0" fontId="17" fillId="0" borderId="62" xfId="62" applyFont="1" applyBorder="1" applyAlignment="1">
      <alignment vertical="center" wrapText="1"/>
      <protection/>
    </xf>
    <xf numFmtId="0" fontId="32" fillId="0" borderId="18" xfId="62" applyFont="1" applyFill="1" applyBorder="1" applyAlignment="1">
      <alignment vertical="center" wrapText="1"/>
      <protection/>
    </xf>
    <xf numFmtId="0" fontId="31" fillId="0" borderId="25" xfId="62" applyFont="1" applyBorder="1" applyAlignment="1">
      <alignment horizontal="left" vertical="center" shrinkToFit="1"/>
      <protection/>
    </xf>
    <xf numFmtId="0" fontId="32" fillId="0" borderId="24" xfId="62" applyFont="1" applyFill="1" applyBorder="1" applyAlignment="1">
      <alignment vertical="center" shrinkToFit="1"/>
      <protection/>
    </xf>
    <xf numFmtId="0" fontId="32" fillId="0" borderId="25" xfId="62" applyFont="1" applyFill="1" applyBorder="1" applyAlignment="1">
      <alignment vertical="center" shrinkToFi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32" fillId="0" borderId="34" xfId="62" applyFont="1" applyFill="1" applyBorder="1" applyAlignment="1">
      <alignment vertical="center" wrapText="1"/>
      <protection/>
    </xf>
    <xf numFmtId="0" fontId="17" fillId="0" borderId="30" xfId="62" applyFont="1" applyBorder="1" applyAlignment="1">
      <alignment vertical="center" wrapText="1"/>
      <protection/>
    </xf>
    <xf numFmtId="0" fontId="17" fillId="0" borderId="40" xfId="62" applyFont="1" applyBorder="1" applyAlignment="1">
      <alignment vertical="center" wrapText="1"/>
      <protection/>
    </xf>
    <xf numFmtId="0" fontId="32" fillId="0" borderId="35" xfId="62" applyFont="1" applyFill="1" applyBorder="1" applyAlignment="1">
      <alignment vertical="center" wrapText="1"/>
      <protection/>
    </xf>
    <xf numFmtId="0" fontId="32" fillId="0" borderId="24" xfId="62" applyFont="1" applyFill="1" applyBorder="1" applyAlignment="1">
      <alignment vertical="center" wrapText="1"/>
      <protection/>
    </xf>
    <xf numFmtId="0" fontId="32" fillId="0" borderId="25" xfId="62" applyFont="1" applyFill="1" applyBorder="1" applyAlignment="1">
      <alignment vertical="center" wrapText="1"/>
      <protection/>
    </xf>
    <xf numFmtId="0" fontId="32" fillId="24" borderId="19" xfId="62" applyFont="1" applyFill="1" applyBorder="1" applyAlignment="1">
      <alignment vertical="center"/>
      <protection/>
    </xf>
    <xf numFmtId="0" fontId="32" fillId="24" borderId="0" xfId="62" applyFont="1" applyFill="1" applyBorder="1" applyAlignment="1">
      <alignment vertical="center"/>
      <protection/>
    </xf>
    <xf numFmtId="0" fontId="32" fillId="24" borderId="21" xfId="62" applyFont="1" applyFill="1" applyBorder="1" applyAlignment="1">
      <alignment vertical="center"/>
      <protection/>
    </xf>
    <xf numFmtId="0" fontId="32" fillId="24" borderId="37" xfId="62" applyFont="1" applyFill="1" applyBorder="1" applyAlignment="1">
      <alignment vertical="center"/>
      <protection/>
    </xf>
    <xf numFmtId="0" fontId="32" fillId="24" borderId="28" xfId="62" applyFont="1" applyFill="1" applyBorder="1" applyAlignment="1">
      <alignment vertical="center"/>
      <protection/>
    </xf>
    <xf numFmtId="0" fontId="32" fillId="24" borderId="29" xfId="62" applyFont="1" applyFill="1" applyBorder="1" applyAlignment="1">
      <alignment vertical="center"/>
      <protection/>
    </xf>
    <xf numFmtId="0" fontId="17" fillId="0" borderId="36" xfId="62" applyFont="1" applyBorder="1" applyAlignment="1">
      <alignment vertical="center" wrapText="1"/>
      <protection/>
    </xf>
    <xf numFmtId="0" fontId="33" fillId="0" borderId="0" xfId="62" applyFont="1" applyFill="1" applyBorder="1" applyAlignment="1">
      <alignment vertical="center"/>
      <protection/>
    </xf>
    <xf numFmtId="0" fontId="32" fillId="0" borderId="25" xfId="62" applyFont="1" applyBorder="1" applyAlignment="1">
      <alignment vertical="center" shrinkToFi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44" xfId="62" applyFont="1" applyBorder="1" applyAlignment="1">
      <alignment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46" fillId="0" borderId="61" xfId="61" applyFont="1" applyBorder="1" applyAlignment="1">
      <alignment vertical="center" wrapText="1"/>
      <protection/>
    </xf>
    <xf numFmtId="0" fontId="46" fillId="0" borderId="16" xfId="61" applyFont="1" applyBorder="1" applyAlignment="1">
      <alignment vertical="center" wrapText="1"/>
      <protection/>
    </xf>
    <xf numFmtId="0" fontId="46" fillId="0" borderId="20" xfId="61" applyFont="1" applyBorder="1" applyAlignment="1">
      <alignment vertical="center" wrapText="1"/>
      <protection/>
    </xf>
    <xf numFmtId="0" fontId="46" fillId="0" borderId="21" xfId="61" applyFont="1" applyBorder="1" applyAlignment="1">
      <alignment vertical="center" wrapText="1"/>
      <protection/>
    </xf>
    <xf numFmtId="0" fontId="46" fillId="0" borderId="45" xfId="61" applyFont="1" applyBorder="1" applyAlignment="1">
      <alignment vertical="center" wrapText="1"/>
      <protection/>
    </xf>
    <xf numFmtId="0" fontId="46" fillId="0" borderId="41" xfId="61"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62"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3" xfId="62" applyNumberFormat="1" applyFont="1" applyBorder="1" applyAlignment="1">
      <alignment vertical="center" wrapText="1"/>
      <protection/>
    </xf>
    <xf numFmtId="0" fontId="31" fillId="0" borderId="15" xfId="62" applyFont="1" applyBorder="1" applyAlignment="1">
      <alignment horizontal="left" vertical="center" shrinkToFit="1"/>
      <protection/>
    </xf>
    <xf numFmtId="0" fontId="31" fillId="0" borderId="16" xfId="62" applyFont="1" applyBorder="1" applyAlignment="1">
      <alignment horizontal="left" vertical="center" shrinkToFit="1"/>
      <protection/>
    </xf>
    <xf numFmtId="0" fontId="32" fillId="0" borderId="18" xfId="62" applyFont="1" applyBorder="1" applyAlignment="1">
      <alignment vertical="center" wrapText="1"/>
      <protection/>
    </xf>
    <xf numFmtId="0" fontId="31" fillId="0" borderId="10" xfId="62" applyFont="1" applyBorder="1" applyAlignment="1">
      <alignment horizontal="left" vertical="center" shrinkToFit="1"/>
      <protection/>
    </xf>
    <xf numFmtId="0" fontId="31" fillId="0" borderId="41" xfId="62" applyFont="1" applyBorder="1" applyAlignment="1">
      <alignment horizontal="left" vertical="center" shrinkToFit="1"/>
      <protection/>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8"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60" xfId="62" applyFont="1" applyBorder="1" applyAlignment="1">
      <alignment horizontal="left" vertical="center" wrapText="1"/>
      <protection/>
    </xf>
    <xf numFmtId="0" fontId="17" fillId="0" borderId="42" xfId="62" applyFont="1" applyBorder="1" applyAlignment="1">
      <alignment vertical="center" wrapText="1"/>
      <protection/>
    </xf>
    <xf numFmtId="0" fontId="17" fillId="0" borderId="10" xfId="62" applyFont="1" applyBorder="1" applyAlignment="1">
      <alignment vertical="center" wrapText="1"/>
      <protection/>
    </xf>
    <xf numFmtId="0" fontId="17" fillId="0" borderId="63" xfId="62" applyFont="1" applyBorder="1" applyAlignment="1">
      <alignment vertical="center" wrapText="1"/>
      <protection/>
    </xf>
    <xf numFmtId="0" fontId="32" fillId="0" borderId="39" xfId="62" applyFont="1" applyBorder="1" applyAlignment="1">
      <alignment vertical="center" wrapText="1"/>
      <protection/>
    </xf>
    <xf numFmtId="0" fontId="17" fillId="0" borderId="30" xfId="62" applyFont="1" applyFill="1" applyBorder="1" applyAlignment="1">
      <alignment vertical="center" wrapText="1"/>
      <protection/>
    </xf>
    <xf numFmtId="0" fontId="17" fillId="0" borderId="36" xfId="62" applyFont="1" applyFill="1" applyBorder="1" applyAlignment="1">
      <alignment vertical="center" wrapText="1"/>
      <protection/>
    </xf>
    <xf numFmtId="0" fontId="17" fillId="0" borderId="33" xfId="62" applyFont="1" applyBorder="1" applyAlignment="1">
      <alignment horizontal="center" vertical="center" wrapText="1"/>
      <protection/>
    </xf>
    <xf numFmtId="0" fontId="51" fillId="0" borderId="31" xfId="61" applyFont="1" applyBorder="1" applyAlignment="1">
      <alignment horizontal="center" vertical="center" wrapText="1"/>
      <protection/>
    </xf>
    <xf numFmtId="0" fontId="51" fillId="0" borderId="50" xfId="61" applyFont="1" applyBorder="1" applyAlignment="1">
      <alignment horizontal="center" vertical="center" wrapText="1"/>
      <protection/>
    </xf>
    <xf numFmtId="0" fontId="17" fillId="0" borderId="38" xfId="62" applyFont="1" applyBorder="1" applyAlignment="1">
      <alignmen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31" fillId="0" borderId="24" xfId="62" applyFont="1" applyBorder="1" applyAlignment="1">
      <alignment horizontal="left" vertical="center" wrapText="1"/>
      <protection/>
    </xf>
    <xf numFmtId="0" fontId="31" fillId="0" borderId="25" xfId="62" applyFont="1" applyBorder="1" applyAlignment="1">
      <alignment horizontal="left" vertical="center" wrapText="1"/>
      <protection/>
    </xf>
    <xf numFmtId="0" fontId="32" fillId="0" borderId="37" xfId="62" applyFont="1" applyFill="1" applyBorder="1" applyAlignment="1">
      <alignment vertical="center" shrinkToFit="1"/>
      <protection/>
    </xf>
    <xf numFmtId="0" fontId="17" fillId="0" borderId="16" xfId="62" applyFont="1" applyBorder="1" applyAlignment="1">
      <alignment vertical="center" wrapText="1"/>
      <protection/>
    </xf>
    <xf numFmtId="0" fontId="17" fillId="0" borderId="29" xfId="62" applyFont="1" applyBorder="1" applyAlignment="1">
      <alignment vertical="center" wrapText="1"/>
      <protection/>
    </xf>
    <xf numFmtId="0" fontId="17" fillId="0" borderId="17" xfId="62" applyFont="1" applyBorder="1" applyAlignment="1">
      <alignment vertical="center" wrapText="1"/>
      <protection/>
    </xf>
    <xf numFmtId="0" fontId="32" fillId="0" borderId="0" xfId="62" applyFont="1" applyFill="1" applyBorder="1" applyAlignment="1">
      <alignment horizontal="right" vertical="center"/>
      <protection/>
    </xf>
    <xf numFmtId="0" fontId="51" fillId="0" borderId="50" xfId="61" applyFont="1" applyBorder="1" applyAlignment="1">
      <alignment vertical="center" wrapText="1"/>
      <protection/>
    </xf>
    <xf numFmtId="0" fontId="51" fillId="0" borderId="16" xfId="61" applyFont="1" applyBorder="1" applyAlignment="1">
      <alignment vertical="center" wrapText="1"/>
      <protection/>
    </xf>
    <xf numFmtId="0" fontId="32" fillId="0" borderId="19" xfId="62" applyFont="1" applyBorder="1" applyAlignment="1">
      <alignment vertical="center"/>
      <protection/>
    </xf>
    <xf numFmtId="0" fontId="32" fillId="0" borderId="0" xfId="62" applyFont="1" applyBorder="1" applyAlignment="1">
      <alignment vertical="center"/>
      <protection/>
    </xf>
    <xf numFmtId="0" fontId="17" fillId="0" borderId="23" xfId="62" applyFont="1" applyBorder="1" applyAlignment="1">
      <alignment vertical="center" wrapText="1"/>
      <protection/>
    </xf>
    <xf numFmtId="0" fontId="17" fillId="0" borderId="34" xfId="62" applyFont="1" applyBorder="1" applyAlignment="1">
      <alignment vertical="center" wrapText="1"/>
      <protection/>
    </xf>
    <xf numFmtId="0" fontId="32" fillId="0" borderId="31" xfId="62" applyFont="1" applyFill="1" applyBorder="1" applyAlignment="1">
      <alignment horizontal="left" vertical="center" shrinkToFit="1"/>
      <protection/>
    </xf>
    <xf numFmtId="0" fontId="17" fillId="0" borderId="26" xfId="62" applyFont="1" applyBorder="1" applyAlignment="1">
      <alignment vertical="center" wrapText="1"/>
      <protection/>
    </xf>
    <xf numFmtId="0" fontId="32" fillId="0" borderId="24" xfId="62" applyFont="1" applyFill="1" applyBorder="1" applyAlignment="1">
      <alignment horizontal="left" vertical="center" shrinkToFit="1"/>
      <protection/>
    </xf>
    <xf numFmtId="0" fontId="31" fillId="0" borderId="0" xfId="62" applyFont="1" applyFill="1" applyBorder="1" applyAlignment="1">
      <alignment horizontal="lef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17" fillId="0" borderId="67"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65" xfId="62" applyFont="1" applyBorder="1" applyAlignment="1">
      <alignment horizontal="center" vertical="center"/>
      <protection/>
    </xf>
    <xf numFmtId="0" fontId="32" fillId="0" borderId="0" xfId="62" applyFont="1" applyBorder="1" applyAlignment="1">
      <alignment vertical="center" wrapText="1"/>
      <protection/>
    </xf>
    <xf numFmtId="0" fontId="32" fillId="0" borderId="21" xfId="62" applyFont="1" applyBorder="1" applyAlignment="1">
      <alignment vertical="center" wrapText="1"/>
      <protection/>
    </xf>
    <xf numFmtId="0" fontId="17" fillId="0" borderId="0" xfId="62" applyFont="1" applyBorder="1" applyAlignment="1">
      <alignment vertical="center"/>
      <protection/>
    </xf>
    <xf numFmtId="0" fontId="51" fillId="0" borderId="0" xfId="61" applyFont="1" applyBorder="1" applyAlignment="1">
      <alignment vertical="center"/>
      <protection/>
    </xf>
    <xf numFmtId="0" fontId="51" fillId="0" borderId="13" xfId="61" applyFont="1" applyBorder="1" applyAlignment="1">
      <alignment vertical="center"/>
      <protection/>
    </xf>
    <xf numFmtId="0" fontId="51" fillId="0" borderId="14" xfId="61" applyFont="1" applyBorder="1" applyAlignment="1">
      <alignment horizontal="center" vertical="center"/>
      <protection/>
    </xf>
    <xf numFmtId="0" fontId="47" fillId="0" borderId="0" xfId="62" applyFont="1" applyAlignment="1">
      <alignment horizontal="left" vertical="center" wrapText="1"/>
      <protection/>
    </xf>
    <xf numFmtId="0" fontId="30" fillId="0" borderId="10" xfId="62" applyFont="1" applyBorder="1" applyAlignment="1">
      <alignment horizontal="center" wrapText="1"/>
      <protection/>
    </xf>
    <xf numFmtId="0" fontId="21" fillId="0" borderId="0" xfId="62" applyFont="1" applyBorder="1" applyAlignment="1">
      <alignment horizontal="center" vertical="center"/>
      <protection/>
    </xf>
    <xf numFmtId="0" fontId="25" fillId="0" borderId="0" xfId="62" applyFont="1" applyAlignment="1">
      <alignment horizontal="center" vertical="center" wrapText="1"/>
      <protection/>
    </xf>
    <xf numFmtId="0" fontId="49" fillId="0" borderId="0" xfId="61" applyFont="1" applyAlignment="1">
      <alignment horizontal="center" vertical="center"/>
      <protection/>
    </xf>
    <xf numFmtId="0" fontId="17" fillId="0" borderId="68" xfId="62" applyFont="1" applyBorder="1" applyAlignment="1">
      <alignment vertical="center" wrapText="1"/>
      <protection/>
    </xf>
    <xf numFmtId="0" fontId="17" fillId="0" borderId="69"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17" fillId="0" borderId="23" xfId="62" applyFont="1" applyFill="1" applyBorder="1" applyAlignment="1">
      <alignment vertical="center" wrapText="1"/>
      <protection/>
    </xf>
    <xf numFmtId="0" fontId="17" fillId="0" borderId="61"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62" xfId="62" applyFont="1" applyBorder="1" applyAlignment="1">
      <alignment horizontal="left" vertical="center" wrapTex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32" fillId="0" borderId="35" xfId="62" applyFont="1" applyFill="1" applyBorder="1" applyAlignment="1">
      <alignment vertical="center" shrinkToFit="1"/>
      <protection/>
    </xf>
    <xf numFmtId="0" fontId="32" fillId="24" borderId="24" xfId="62" applyFont="1" applyFill="1" applyBorder="1" applyAlignment="1">
      <alignmen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30" fillId="0" borderId="37" xfId="0" applyFont="1" applyBorder="1" applyAlignment="1">
      <alignment horizontal="left" vertical="center" shrinkToFit="1"/>
    </xf>
    <xf numFmtId="0" fontId="30" fillId="0" borderId="28" xfId="0" applyFont="1" applyBorder="1" applyAlignment="1">
      <alignment horizontal="left" vertical="center" shrinkToFit="1"/>
    </xf>
    <xf numFmtId="0" fontId="35" fillId="24" borderId="28" xfId="0" applyFont="1" applyFill="1" applyBorder="1" applyAlignment="1">
      <alignment horizontal="left" vertical="center"/>
    </xf>
    <xf numFmtId="0" fontId="32" fillId="0" borderId="19" xfId="62" applyFont="1" applyFill="1" applyBorder="1" applyAlignment="1">
      <alignment vertical="center"/>
      <protection/>
    </xf>
    <xf numFmtId="0" fontId="31" fillId="0" borderId="20" xfId="62" applyFont="1" applyFill="1" applyBorder="1" applyAlignment="1">
      <alignment horizontal="left" vertical="center"/>
      <protection/>
    </xf>
    <xf numFmtId="0" fontId="29" fillId="0" borderId="0" xfId="62" applyFont="1" applyAlignment="1">
      <alignment horizontal="left" vertical="center" wrapText="1"/>
      <protection/>
    </xf>
    <xf numFmtId="0" fontId="33" fillId="0" borderId="0" xfId="62" applyFont="1" applyBorder="1" applyAlignment="1">
      <alignment vertical="center" shrinkToFit="1"/>
      <protection/>
    </xf>
    <xf numFmtId="0" fontId="31" fillId="0" borderId="0" xfId="62" applyFont="1" applyBorder="1" applyAlignment="1">
      <alignment horizontal="left" vertical="center"/>
      <protection/>
    </xf>
    <xf numFmtId="0" fontId="31" fillId="0" borderId="21" xfId="62" applyFont="1" applyBorder="1" applyAlignment="1">
      <alignment horizontal="left" vertical="center"/>
      <protection/>
    </xf>
    <xf numFmtId="0" fontId="32" fillId="0" borderId="28" xfId="62" applyFont="1" applyFill="1" applyBorder="1" applyAlignment="1">
      <alignment vertical="center"/>
      <protection/>
    </xf>
    <xf numFmtId="0" fontId="0" fillId="24" borderId="47" xfId="0" applyFill="1" applyBorder="1" applyAlignment="1">
      <alignment vertical="center"/>
    </xf>
    <xf numFmtId="0" fontId="32" fillId="0" borderId="15" xfId="62" applyFont="1" applyBorder="1" applyAlignment="1">
      <alignment vertical="center" shrinkToFit="1"/>
      <protection/>
    </xf>
    <xf numFmtId="0" fontId="32" fillId="0" borderId="16" xfId="62" applyFont="1" applyBorder="1" applyAlignment="1">
      <alignment vertical="center" shrinkToFit="1"/>
      <protection/>
    </xf>
    <xf numFmtId="0" fontId="32" fillId="0" borderId="34" xfId="62" applyFont="1" applyBorder="1" applyAlignment="1">
      <alignmen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8" xfId="62" applyFont="1" applyFill="1" applyBorder="1" applyAlignment="1">
      <alignment horizontal="lef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9"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60" xfId="62" applyFont="1" applyFill="1" applyBorder="1" applyAlignment="1">
      <alignment horizontal="lef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17" fillId="0" borderId="38" xfId="62" applyFont="1" applyFill="1" applyBorder="1" applyAlignment="1">
      <alignment vertical="center" wrapText="1"/>
      <protection/>
    </xf>
    <xf numFmtId="0" fontId="31" fillId="0" borderId="35" xfId="62" applyFont="1" applyBorder="1" applyAlignment="1">
      <alignment vertical="center" wrapText="1"/>
      <protection/>
    </xf>
    <xf numFmtId="0" fontId="31" fillId="0" borderId="24" xfId="62" applyFont="1" applyBorder="1" applyAlignment="1">
      <alignment vertical="center" wrapText="1"/>
      <protection/>
    </xf>
    <xf numFmtId="0" fontId="31" fillId="0" borderId="58" xfId="62" applyFont="1" applyBorder="1" applyAlignment="1">
      <alignment vertical="center" wrapText="1"/>
      <protection/>
    </xf>
    <xf numFmtId="0" fontId="31" fillId="0" borderId="42" xfId="62" applyFont="1" applyBorder="1" applyAlignment="1">
      <alignment vertical="center" wrapText="1"/>
      <protection/>
    </xf>
    <xf numFmtId="0" fontId="31" fillId="0" borderId="10" xfId="62" applyFont="1" applyBorder="1" applyAlignment="1">
      <alignment vertical="center" wrapText="1"/>
      <protection/>
    </xf>
    <xf numFmtId="0" fontId="31" fillId="0" borderId="63" xfId="62" applyFont="1" applyBorder="1" applyAlignment="1">
      <alignment vertical="center" wrapText="1"/>
      <protection/>
    </xf>
    <xf numFmtId="0" fontId="26" fillId="0" borderId="31" xfId="0" applyFont="1" applyBorder="1" applyAlignment="1">
      <alignment horizontal="center" vertical="center" wrapText="1"/>
    </xf>
    <xf numFmtId="0" fontId="26" fillId="0" borderId="50" xfId="0" applyFont="1" applyBorder="1" applyAlignment="1">
      <alignment horizontal="center" vertical="center" wrapText="1"/>
    </xf>
    <xf numFmtId="0" fontId="31" fillId="0" borderId="37" xfId="62" applyFont="1" applyBorder="1" applyAlignment="1">
      <alignment vertical="center" wrapText="1"/>
      <protection/>
    </xf>
    <xf numFmtId="0" fontId="31" fillId="0" borderId="28" xfId="62" applyFont="1" applyBorder="1" applyAlignment="1">
      <alignment vertical="center" wrapText="1"/>
      <protection/>
    </xf>
    <xf numFmtId="0" fontId="31" fillId="0" borderId="60" xfId="62" applyFont="1" applyBorder="1" applyAlignment="1">
      <alignment vertical="center" wrapText="1"/>
      <protection/>
    </xf>
    <xf numFmtId="0" fontId="26" fillId="0" borderId="31" xfId="0" applyFont="1" applyBorder="1" applyAlignment="1">
      <alignment vertical="center" wrapText="1"/>
    </xf>
    <xf numFmtId="0" fontId="26" fillId="0" borderId="50" xfId="0" applyFont="1" applyBorder="1" applyAlignment="1">
      <alignment vertical="center" wrapText="1"/>
    </xf>
    <xf numFmtId="0" fontId="32" fillId="0" borderId="37" xfId="62" applyFont="1" applyFill="1" applyBorder="1" applyAlignment="1">
      <alignment vertical="center" wrapText="1"/>
      <protection/>
    </xf>
    <xf numFmtId="0" fontId="32" fillId="0" borderId="28" xfId="62" applyFont="1" applyFill="1" applyBorder="1" applyAlignment="1">
      <alignment vertical="center" wrapText="1"/>
      <protection/>
    </xf>
    <xf numFmtId="0" fontId="23" fillId="0" borderId="0" xfId="0" applyFont="1" applyAlignment="1">
      <alignment horizontal="center" vertical="center"/>
    </xf>
    <xf numFmtId="0" fontId="26" fillId="0" borderId="21" xfId="0" applyFont="1" applyBorder="1" applyAlignment="1">
      <alignment vertical="center" wrapText="1"/>
    </xf>
    <xf numFmtId="0" fontId="26" fillId="0" borderId="41" xfId="0" applyFont="1" applyBorder="1" applyAlignment="1">
      <alignment vertical="center" wrapText="1"/>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8"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49" xfId="62" applyFont="1" applyBorder="1" applyAlignment="1">
      <alignment vertical="center" wrapText="1"/>
      <protection/>
    </xf>
    <xf numFmtId="0" fontId="17" fillId="0" borderId="61"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6" fillId="0" borderId="20" xfId="0" applyFont="1" applyBorder="1" applyAlignment="1">
      <alignment vertical="center" wrapText="1"/>
    </xf>
    <xf numFmtId="0" fontId="26" fillId="0" borderId="45"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26" fillId="0" borderId="14" xfId="0" applyFont="1" applyBorder="1" applyAlignment="1">
      <alignment horizontal="center" vertical="center"/>
    </xf>
    <xf numFmtId="0" fontId="32" fillId="0" borderId="19" xfId="62" applyFont="1" applyFill="1" applyBorder="1" applyAlignment="1">
      <alignment horizontal="left" vertical="center" shrinkToFit="1"/>
      <protection/>
    </xf>
    <xf numFmtId="0" fontId="32" fillId="0" borderId="0" xfId="62" applyFont="1" applyFill="1" applyBorder="1" applyAlignment="1">
      <alignment horizontal="left" vertical="center" shrinkToFit="1"/>
      <protection/>
    </xf>
    <xf numFmtId="0" fontId="30" fillId="0" borderId="0" xfId="0" applyFont="1" applyBorder="1" applyAlignment="1">
      <alignment horizontal="right" vertical="center"/>
    </xf>
    <xf numFmtId="0" fontId="30" fillId="0" borderId="19" xfId="0" applyFont="1" applyBorder="1" applyAlignment="1">
      <alignment horizontal="left" vertical="center" shrinkToFit="1"/>
    </xf>
    <xf numFmtId="0" fontId="30" fillId="0" borderId="0" xfId="0" applyFont="1" applyBorder="1" applyAlignment="1">
      <alignment horizontal="left" vertical="center" shrinkToFit="1"/>
    </xf>
    <xf numFmtId="0" fontId="32" fillId="0" borderId="19" xfId="62" applyFont="1" applyBorder="1" applyAlignment="1">
      <alignment horizontal="left" vertical="center" shrinkToFit="1"/>
      <protection/>
    </xf>
    <xf numFmtId="0" fontId="32" fillId="0" borderId="0" xfId="62" applyFont="1" applyBorder="1" applyAlignment="1">
      <alignment horizontal="left" vertical="center" shrinkToFit="1"/>
      <protection/>
    </xf>
    <xf numFmtId="0" fontId="26" fillId="0" borderId="0" xfId="0" applyFont="1" applyBorder="1" applyAlignment="1">
      <alignment vertical="center"/>
    </xf>
    <xf numFmtId="0" fontId="26" fillId="0" borderId="13" xfId="0" applyFont="1" applyBorder="1" applyAlignment="1">
      <alignment vertical="center"/>
    </xf>
    <xf numFmtId="0" fontId="29" fillId="0" borderId="35" xfId="62" applyFont="1" applyBorder="1" applyAlignment="1">
      <alignment horizontal="right" vertical="top" wrapText="1"/>
      <protection/>
    </xf>
    <xf numFmtId="0" fontId="29" fillId="0" borderId="24" xfId="62" applyFont="1" applyBorder="1" applyAlignment="1">
      <alignment horizontal="right" vertical="top" wrapText="1"/>
      <protection/>
    </xf>
    <xf numFmtId="0" fontId="29" fillId="0" borderId="25" xfId="62" applyFont="1" applyBorder="1" applyAlignment="1">
      <alignment horizontal="right" vertical="top" wrapText="1"/>
      <protection/>
    </xf>
    <xf numFmtId="0" fontId="35" fillId="24" borderId="0" xfId="0" applyFont="1" applyFill="1" applyBorder="1" applyAlignment="1">
      <alignment horizontal="left" vertical="center"/>
    </xf>
    <xf numFmtId="0" fontId="32" fillId="0" borderId="37" xfId="62" applyFont="1" applyFill="1" applyBorder="1" applyAlignment="1">
      <alignment vertical="center"/>
      <protection/>
    </xf>
    <xf numFmtId="0" fontId="32" fillId="24" borderId="19" xfId="62" applyFont="1" applyFill="1" applyBorder="1" applyAlignment="1">
      <alignment horizontal="right" vertical="center" wrapText="1"/>
      <protection/>
    </xf>
    <xf numFmtId="0" fontId="30" fillId="0" borderId="19" xfId="62" applyFont="1" applyBorder="1" applyAlignment="1">
      <alignment horizontal="left" vertical="center" shrinkToFit="1"/>
      <protection/>
    </xf>
    <xf numFmtId="0" fontId="30" fillId="0" borderId="0" xfId="62" applyFont="1" applyBorder="1" applyAlignment="1">
      <alignment horizontal="lef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68">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i val="0"/>
        <color indexed="10"/>
      </font>
    </dxf>
    <dxf>
      <font>
        <b/>
        <i val="0"/>
        <color indexed="12"/>
      </font>
    </dxf>
    <dxf>
      <font>
        <b/>
        <i val="0"/>
        <color indexed="10"/>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228600</xdr:colOff>
      <xdr:row>3</xdr:row>
      <xdr:rowOff>57150</xdr:rowOff>
    </xdr:from>
    <xdr:to>
      <xdr:col>28</xdr:col>
      <xdr:colOff>600075</xdr:colOff>
      <xdr:row>5</xdr:row>
      <xdr:rowOff>161925</xdr:rowOff>
    </xdr:to>
    <xdr:sp>
      <xdr:nvSpPr>
        <xdr:cNvPr id="1" name="Text Box 2"/>
        <xdr:cNvSpPr txBox="1">
          <a:spLocks noChangeArrowheads="1"/>
        </xdr:cNvSpPr>
      </xdr:nvSpPr>
      <xdr:spPr>
        <a:xfrm>
          <a:off x="7486650" y="904875"/>
          <a:ext cx="2038350" cy="590550"/>
        </a:xfrm>
        <a:prstGeom prst="rect">
          <a:avLst/>
        </a:prstGeom>
        <a:solidFill>
          <a:srgbClr val="FFFFFF"/>
        </a:solidFill>
        <a:ln w="6350" cmpd="sng">
          <a:solidFill>
            <a:srgbClr val="000000"/>
          </a:solidFill>
          <a:prstDash val="dash"/>
          <a:headEnd type="none"/>
          <a:tailEnd type="none"/>
        </a:ln>
      </xdr:spPr>
      <xdr:txBody>
        <a:bodyPr vertOverflow="clip" wrap="square" lIns="72000" tIns="46800" rIns="54000" bIns="46800"/>
        <a:p>
          <a:pPr algn="l">
            <a:defRPr/>
          </a:pPr>
          <a:r>
            <a:rPr lang="en-US" cap="none" sz="900" b="0" i="0" u="none" baseline="0">
              <a:solidFill>
                <a:srgbClr val="000000"/>
              </a:solidFill>
              <a:latin typeface="ＭＳ Ｐゴシック"/>
              <a:ea typeface="ＭＳ Ｐゴシック"/>
              <a:cs typeface="ＭＳ Ｐゴシック"/>
            </a:rPr>
            <a:t>水色のセルのみご記入ください。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黄色セルは自動記入欄につき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触らないでください。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429"/>
  <sheetViews>
    <sheetView tabSelected="1" zoomScale="70" zoomScaleNormal="70" zoomScaleSheetLayoutView="100" zoomScalePageLayoutView="0" workbookViewId="0" topLeftCell="B1">
      <selection activeCell="I417" sqref="I417"/>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471"/>
      <c r="C2" s="471"/>
      <c r="D2" s="471"/>
      <c r="E2" s="471"/>
      <c r="H2" s="3"/>
      <c r="I2" s="4"/>
      <c r="J2" s="4"/>
      <c r="K2" s="4"/>
      <c r="L2" s="4"/>
      <c r="M2" s="4"/>
      <c r="N2" s="4"/>
      <c r="O2" s="4"/>
      <c r="P2" s="4"/>
      <c r="Q2" s="4"/>
      <c r="AC2" s="245" t="s">
        <v>423</v>
      </c>
    </row>
    <row r="3" spans="2:29" ht="36" customHeight="1">
      <c r="B3" s="472" t="s">
        <v>524</v>
      </c>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row>
    <row r="4" spans="2:83" ht="9.75" customHeight="1">
      <c r="B4" s="5"/>
      <c r="C4" s="5"/>
      <c r="D4" s="465"/>
      <c r="E4" s="571"/>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461" t="s">
        <v>71</v>
      </c>
      <c r="D6" s="572"/>
      <c r="E6" s="17" t="s">
        <v>72</v>
      </c>
      <c r="F6" s="461" t="s">
        <v>73</v>
      </c>
      <c r="G6" s="563"/>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508" t="s">
        <v>525</v>
      </c>
      <c r="I7" s="508"/>
      <c r="J7" s="508"/>
      <c r="K7" s="508"/>
      <c r="L7" s="508"/>
      <c r="M7" s="508"/>
      <c r="N7" s="508"/>
      <c r="O7" s="508"/>
      <c r="P7" s="508"/>
      <c r="Q7" s="508"/>
      <c r="R7" s="508"/>
      <c r="S7" s="508"/>
      <c r="T7" s="508"/>
      <c r="U7" s="508"/>
      <c r="V7" s="508"/>
      <c r="W7" s="508"/>
      <c r="X7" s="508"/>
      <c r="Y7" s="508"/>
      <c r="Z7" s="508"/>
      <c r="AA7" s="508"/>
      <c r="AB7" s="508"/>
      <c r="AC7" s="508"/>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470" t="s">
        <v>75</v>
      </c>
      <c r="J8" s="470"/>
      <c r="K8" s="470"/>
      <c r="L8" s="470"/>
      <c r="M8" s="470"/>
      <c r="N8" s="470"/>
      <c r="O8" s="470"/>
      <c r="P8" s="470"/>
      <c r="Q8" s="470"/>
      <c r="R8" s="470" t="s">
        <v>505</v>
      </c>
      <c r="S8" s="470"/>
      <c r="T8" s="470"/>
      <c r="U8" s="470"/>
      <c r="V8" s="470"/>
      <c r="W8" s="470"/>
      <c r="X8" s="470"/>
      <c r="Y8" s="470"/>
      <c r="Z8" s="470"/>
      <c r="AA8" s="470"/>
      <c r="AB8" s="470"/>
      <c r="AC8" s="20" t="s">
        <v>76</v>
      </c>
      <c r="AH8" s="501" t="s">
        <v>424</v>
      </c>
      <c r="AI8" s="502"/>
      <c r="AJ8" s="502"/>
    </row>
    <row r="9" spans="2:36" ht="31.5" customHeight="1" thickBot="1">
      <c r="B9" s="457" t="s">
        <v>77</v>
      </c>
      <c r="C9" s="458"/>
      <c r="D9" s="459"/>
      <c r="E9" s="459"/>
      <c r="F9" s="459"/>
      <c r="G9" s="459"/>
      <c r="H9" s="459"/>
      <c r="I9" s="460" t="s">
        <v>78</v>
      </c>
      <c r="J9" s="461"/>
      <c r="K9" s="461"/>
      <c r="L9" s="461"/>
      <c r="M9" s="461"/>
      <c r="N9" s="461"/>
      <c r="O9" s="461"/>
      <c r="P9" s="461"/>
      <c r="Q9" s="462"/>
      <c r="R9" s="460" t="s">
        <v>79</v>
      </c>
      <c r="S9" s="461"/>
      <c r="T9" s="461"/>
      <c r="U9" s="461"/>
      <c r="V9" s="461"/>
      <c r="W9" s="461"/>
      <c r="X9" s="461"/>
      <c r="Y9" s="461"/>
      <c r="Z9" s="461"/>
      <c r="AA9" s="461"/>
      <c r="AB9" s="462"/>
      <c r="AC9" s="22" t="s">
        <v>80</v>
      </c>
      <c r="AH9" s="21" t="s">
        <v>81</v>
      </c>
      <c r="AI9" s="21"/>
      <c r="AJ9" s="21" t="s">
        <v>82</v>
      </c>
    </row>
    <row r="10" spans="2:29" ht="21" customHeight="1" thickBot="1">
      <c r="B10" s="23" t="s">
        <v>16</v>
      </c>
      <c r="C10" s="24"/>
      <c r="D10" s="25"/>
      <c r="E10" s="25"/>
      <c r="F10" s="25"/>
      <c r="G10" s="25"/>
      <c r="H10" s="25"/>
      <c r="I10" s="26"/>
      <c r="J10" s="26"/>
      <c r="K10" s="26"/>
      <c r="L10" s="26"/>
      <c r="M10" s="26"/>
      <c r="N10" s="26"/>
      <c r="O10" s="26"/>
      <c r="P10" s="26"/>
      <c r="Q10" s="26"/>
      <c r="R10" s="27"/>
      <c r="S10" s="27"/>
      <c r="T10" s="27"/>
      <c r="U10" s="27"/>
      <c r="V10" s="27"/>
      <c r="W10" s="27"/>
      <c r="X10" s="27"/>
      <c r="Y10" s="27"/>
      <c r="Z10" s="27"/>
      <c r="AA10" s="27"/>
      <c r="AB10" s="27"/>
      <c r="AC10" s="28"/>
    </row>
    <row r="11" spans="2:43" ht="9.75" customHeight="1">
      <c r="B11" s="363" t="s">
        <v>83</v>
      </c>
      <c r="C11" s="443"/>
      <c r="D11" s="445" t="s">
        <v>84</v>
      </c>
      <c r="E11" s="371"/>
      <c r="F11" s="371"/>
      <c r="G11" s="371"/>
      <c r="H11" s="372"/>
      <c r="I11" s="29"/>
      <c r="J11" s="30"/>
      <c r="K11" s="29"/>
      <c r="L11" s="29"/>
      <c r="M11" s="29"/>
      <c r="N11" s="29"/>
      <c r="O11" s="30"/>
      <c r="P11" s="30"/>
      <c r="Q11" s="31"/>
      <c r="R11" s="32"/>
      <c r="S11" s="33"/>
      <c r="T11" s="33"/>
      <c r="U11" s="33"/>
      <c r="V11" s="33"/>
      <c r="W11" s="33"/>
      <c r="X11" s="33"/>
      <c r="Y11" s="33"/>
      <c r="Z11" s="33"/>
      <c r="AA11" s="33"/>
      <c r="AB11" s="33"/>
      <c r="AC11" s="34"/>
      <c r="AP11" s="6"/>
      <c r="AQ11" s="9"/>
    </row>
    <row r="12" spans="2:43" ht="24" customHeight="1">
      <c r="B12" s="365"/>
      <c r="C12" s="377"/>
      <c r="D12" s="341"/>
      <c r="E12" s="342"/>
      <c r="F12" s="342"/>
      <c r="G12" s="342"/>
      <c r="H12" s="343"/>
      <c r="I12" s="36"/>
      <c r="J12" s="37"/>
      <c r="K12" s="38"/>
      <c r="L12" s="38"/>
      <c r="M12" s="38"/>
      <c r="N12" s="38"/>
      <c r="O12" s="37"/>
      <c r="P12" s="37"/>
      <c r="Q12" s="39"/>
      <c r="R12" s="40" t="s">
        <v>85</v>
      </c>
      <c r="S12" s="463" t="s">
        <v>86</v>
      </c>
      <c r="T12" s="463"/>
      <c r="U12" s="463"/>
      <c r="V12" s="463"/>
      <c r="W12" s="463"/>
      <c r="X12" s="463"/>
      <c r="Y12" s="463"/>
      <c r="Z12" s="463"/>
      <c r="AA12" s="463"/>
      <c r="AB12" s="464"/>
      <c r="AC12" s="41"/>
      <c r="AE12" s="42" t="str">
        <f>+I14</f>
        <v>□</v>
      </c>
      <c r="AF12" s="1" t="str">
        <f>+R14</f>
        <v>□</v>
      </c>
      <c r="AH12" s="43" t="str">
        <f>IF(AE12&amp;AE13="■□","●適合",IF(AE12&amp;AE13="□■","◆未達",IF(AE12&amp;AE13="□□","■未答","▼矛盾")))</f>
        <v>■未答</v>
      </c>
      <c r="AI12" s="44"/>
      <c r="AJ12" s="45" t="str">
        <f>IF(AF12&amp;AF13&amp;AF14&amp;AF15="■□□□","◎無し",IF(AF12&amp;AF13&amp;AF14&amp;AF15="□■□□","◎無段",IF(AF12&amp;AF13&amp;AF14&amp;AF15="□□■□","●適合",IF(AF12&amp;AF13&amp;AF14&amp;AF15="□□□■","◆未達",IF(AF12&amp;AF13&amp;AF14&amp;AF15="□□□□","■未答","▼矛盾")))))</f>
        <v>■未答</v>
      </c>
      <c r="AL12" s="37" t="s">
        <v>87</v>
      </c>
      <c r="AM12" s="46" t="s">
        <v>88</v>
      </c>
      <c r="AN12" s="46" t="s">
        <v>89</v>
      </c>
      <c r="AO12" s="46" t="s">
        <v>90</v>
      </c>
      <c r="AP12" s="46" t="s">
        <v>91</v>
      </c>
      <c r="AQ12" s="44"/>
    </row>
    <row r="13" spans="2:42" ht="12" customHeight="1">
      <c r="B13" s="365"/>
      <c r="C13" s="377"/>
      <c r="D13" s="341"/>
      <c r="E13" s="342"/>
      <c r="F13" s="342"/>
      <c r="G13" s="342"/>
      <c r="H13" s="343"/>
      <c r="I13" s="47"/>
      <c r="J13" s="37"/>
      <c r="K13" s="38"/>
      <c r="L13" s="38"/>
      <c r="M13" s="38"/>
      <c r="N13" s="38"/>
      <c r="O13" s="37"/>
      <c r="P13" s="37"/>
      <c r="Q13" s="39"/>
      <c r="R13" s="48"/>
      <c r="S13" s="49"/>
      <c r="T13" s="49"/>
      <c r="U13" s="49"/>
      <c r="V13" s="49"/>
      <c r="W13" s="49"/>
      <c r="X13" s="49"/>
      <c r="Y13" s="49"/>
      <c r="Z13" s="49"/>
      <c r="AA13" s="49"/>
      <c r="AB13" s="49"/>
      <c r="AC13" s="41"/>
      <c r="AE13" s="1" t="str">
        <f>+I15</f>
        <v>□</v>
      </c>
      <c r="AF13" s="1" t="str">
        <f>+R12</f>
        <v>□</v>
      </c>
      <c r="AM13" s="43" t="s">
        <v>66</v>
      </c>
      <c r="AN13" s="43" t="s">
        <v>67</v>
      </c>
      <c r="AO13" s="45" t="s">
        <v>92</v>
      </c>
      <c r="AP13" s="45" t="s">
        <v>68</v>
      </c>
    </row>
    <row r="14" spans="2:44" ht="18" customHeight="1">
      <c r="B14" s="365"/>
      <c r="C14" s="377"/>
      <c r="D14" s="341"/>
      <c r="E14" s="342"/>
      <c r="F14" s="342"/>
      <c r="G14" s="342"/>
      <c r="H14" s="343"/>
      <c r="I14" s="50" t="s">
        <v>70</v>
      </c>
      <c r="J14" s="336" t="s">
        <v>93</v>
      </c>
      <c r="K14" s="336"/>
      <c r="L14" s="336"/>
      <c r="M14" s="336"/>
      <c r="N14" s="336"/>
      <c r="O14" s="336"/>
      <c r="P14" s="336"/>
      <c r="Q14" s="337"/>
      <c r="R14" s="40" t="s">
        <v>94</v>
      </c>
      <c r="S14" s="49" t="s">
        <v>95</v>
      </c>
      <c r="T14" s="49"/>
      <c r="U14" s="49"/>
      <c r="V14" s="49"/>
      <c r="W14" s="49"/>
      <c r="X14" s="49"/>
      <c r="Y14" s="49"/>
      <c r="Z14" s="49"/>
      <c r="AA14" s="49"/>
      <c r="AB14" s="49"/>
      <c r="AC14" s="327"/>
      <c r="AF14" s="1" t="str">
        <f>+R15</f>
        <v>□</v>
      </c>
      <c r="AL14" s="37" t="s">
        <v>96</v>
      </c>
      <c r="AM14" s="53" t="s">
        <v>97</v>
      </c>
      <c r="AN14" s="53" t="s">
        <v>98</v>
      </c>
      <c r="AO14" s="53" t="s">
        <v>99</v>
      </c>
      <c r="AP14" s="53" t="s">
        <v>100</v>
      </c>
      <c r="AQ14" s="53" t="s">
        <v>101</v>
      </c>
      <c r="AR14" s="53" t="s">
        <v>91</v>
      </c>
    </row>
    <row r="15" spans="2:44" ht="18" customHeight="1">
      <c r="B15" s="365"/>
      <c r="C15" s="377"/>
      <c r="D15" s="341"/>
      <c r="E15" s="342"/>
      <c r="F15" s="342"/>
      <c r="G15" s="342"/>
      <c r="H15" s="343"/>
      <c r="I15" s="50" t="s">
        <v>102</v>
      </c>
      <c r="J15" s="336" t="s">
        <v>103</v>
      </c>
      <c r="K15" s="336"/>
      <c r="L15" s="336"/>
      <c r="M15" s="336"/>
      <c r="N15" s="336"/>
      <c r="O15" s="336"/>
      <c r="P15" s="336"/>
      <c r="Q15" s="337"/>
      <c r="R15" s="40" t="s">
        <v>94</v>
      </c>
      <c r="S15" s="49" t="s">
        <v>104</v>
      </c>
      <c r="T15" s="49"/>
      <c r="U15" s="49"/>
      <c r="V15" s="49"/>
      <c r="W15" s="49"/>
      <c r="X15" s="49"/>
      <c r="Y15" s="49"/>
      <c r="Z15" s="49"/>
      <c r="AA15" s="49"/>
      <c r="AB15" s="49"/>
      <c r="AC15" s="327"/>
      <c r="AF15" s="1" t="str">
        <f>+R16</f>
        <v>□</v>
      </c>
      <c r="AL15" s="37"/>
      <c r="AM15" s="43" t="s">
        <v>65</v>
      </c>
      <c r="AN15" s="43" t="s">
        <v>105</v>
      </c>
      <c r="AO15" s="43" t="s">
        <v>66</v>
      </c>
      <c r="AP15" s="43" t="s">
        <v>67</v>
      </c>
      <c r="AQ15" s="45" t="s">
        <v>92</v>
      </c>
      <c r="AR15" s="45" t="s">
        <v>68</v>
      </c>
    </row>
    <row r="16" spans="2:29" ht="18" customHeight="1">
      <c r="B16" s="365"/>
      <c r="C16" s="377"/>
      <c r="D16" s="341"/>
      <c r="E16" s="342"/>
      <c r="F16" s="342"/>
      <c r="G16" s="342"/>
      <c r="H16" s="343"/>
      <c r="I16" s="54"/>
      <c r="J16" s="51"/>
      <c r="K16" s="55"/>
      <c r="L16" s="51"/>
      <c r="M16" s="51"/>
      <c r="N16" s="51"/>
      <c r="O16" s="51"/>
      <c r="P16" s="51"/>
      <c r="Q16" s="52"/>
      <c r="R16" s="40" t="s">
        <v>106</v>
      </c>
      <c r="S16" s="49" t="s">
        <v>107</v>
      </c>
      <c r="T16" s="49"/>
      <c r="U16" s="49"/>
      <c r="V16" s="49"/>
      <c r="W16" s="49"/>
      <c r="X16" s="49"/>
      <c r="Y16" s="49"/>
      <c r="Z16" s="49"/>
      <c r="AA16" s="49"/>
      <c r="AB16" s="49"/>
      <c r="AC16" s="327"/>
    </row>
    <row r="17" spans="2:29" ht="23.25" customHeight="1">
      <c r="B17" s="365"/>
      <c r="C17" s="377"/>
      <c r="D17" s="341"/>
      <c r="E17" s="342"/>
      <c r="F17" s="342"/>
      <c r="G17" s="342"/>
      <c r="H17" s="343"/>
      <c r="I17" s="38"/>
      <c r="J17" s="37"/>
      <c r="K17" s="38"/>
      <c r="L17" s="38"/>
      <c r="M17" s="38"/>
      <c r="N17" s="38"/>
      <c r="O17" s="37"/>
      <c r="P17" s="37"/>
      <c r="Q17" s="39"/>
      <c r="R17" s="56"/>
      <c r="S17" s="49"/>
      <c r="T17" s="49"/>
      <c r="U17" s="49"/>
      <c r="V17" s="49"/>
      <c r="W17" s="49"/>
      <c r="X17" s="49"/>
      <c r="Y17" s="49"/>
      <c r="Z17" s="49"/>
      <c r="AA17" s="49"/>
      <c r="AB17" s="49"/>
      <c r="AC17" s="41"/>
    </row>
    <row r="18" spans="2:57" ht="13.5" customHeight="1">
      <c r="B18" s="365"/>
      <c r="C18" s="377"/>
      <c r="D18" s="35"/>
      <c r="E18" s="338" t="s">
        <v>17</v>
      </c>
      <c r="F18" s="339"/>
      <c r="G18" s="339"/>
      <c r="H18" s="340"/>
      <c r="I18" s="57" t="s">
        <v>108</v>
      </c>
      <c r="J18" s="58" t="s">
        <v>109</v>
      </c>
      <c r="K18" s="58"/>
      <c r="L18" s="58"/>
      <c r="M18" s="58"/>
      <c r="N18" s="58"/>
      <c r="O18" s="58"/>
      <c r="P18" s="58"/>
      <c r="Q18" s="59"/>
      <c r="R18" s="573" t="s">
        <v>110</v>
      </c>
      <c r="S18" s="574"/>
      <c r="T18" s="574"/>
      <c r="U18" s="574"/>
      <c r="V18" s="574"/>
      <c r="W18" s="574"/>
      <c r="X18" s="574"/>
      <c r="Y18" s="574"/>
      <c r="Z18" s="574"/>
      <c r="AA18" s="574"/>
      <c r="AB18" s="575"/>
      <c r="AC18" s="326"/>
      <c r="AE18" s="42" t="str">
        <f>+I18</f>
        <v>□</v>
      </c>
      <c r="AF18" s="1">
        <f>IF(AE19="■",1,IF(AE20="■",1,0))</f>
        <v>0</v>
      </c>
      <c r="AH18" s="45" t="str">
        <f>IF(AE18&amp;AE19&amp;AE20="■□□","◎無し",IF(AE18&amp;AE19&amp;AE20="□■□","●適合",IF(AE18&amp;AE19&amp;AE20="□□■","◆未達",IF(AE18&amp;AE19&amp;AE20="□□□","■未答","▼矛盾"))))</f>
        <v>■未答</v>
      </c>
      <c r="AI18" s="61"/>
      <c r="AL18" s="37" t="s">
        <v>111</v>
      </c>
      <c r="AM18" s="46" t="s">
        <v>112</v>
      </c>
      <c r="AN18" s="46" t="s">
        <v>113</v>
      </c>
      <c r="AO18" s="46" t="s">
        <v>114</v>
      </c>
      <c r="AP18" s="46" t="s">
        <v>115</v>
      </c>
      <c r="AQ18" s="46" t="s">
        <v>91</v>
      </c>
      <c r="BE18" s="62"/>
    </row>
    <row r="19" spans="2:57" ht="13.5" customHeight="1">
      <c r="B19" s="365"/>
      <c r="C19" s="377"/>
      <c r="D19" s="35"/>
      <c r="E19" s="341"/>
      <c r="F19" s="342"/>
      <c r="G19" s="342"/>
      <c r="H19" s="343"/>
      <c r="I19" s="63" t="s">
        <v>116</v>
      </c>
      <c r="J19" s="336" t="s">
        <v>117</v>
      </c>
      <c r="K19" s="336"/>
      <c r="L19" s="336"/>
      <c r="M19" s="336"/>
      <c r="N19" s="336"/>
      <c r="O19" s="336"/>
      <c r="P19" s="336"/>
      <c r="Q19" s="337"/>
      <c r="R19" s="306" t="s">
        <v>118</v>
      </c>
      <c r="S19" s="307"/>
      <c r="T19" s="307"/>
      <c r="U19" s="307"/>
      <c r="V19" s="307"/>
      <c r="W19" s="307"/>
      <c r="X19" s="307"/>
      <c r="Y19" s="65"/>
      <c r="Z19" s="65"/>
      <c r="AA19" s="49" t="s">
        <v>119</v>
      </c>
      <c r="AB19" s="49"/>
      <c r="AC19" s="327"/>
      <c r="AE19" s="1" t="str">
        <f>+I19</f>
        <v>□</v>
      </c>
      <c r="AF19" s="1">
        <f>+Z19</f>
        <v>0</v>
      </c>
      <c r="AJ19" s="43" t="str">
        <f>IF(AF18=1,IF(AF19=0,"◎無段",IF(AF19&gt;20,"◆未達","●範囲内")),"■未答")</f>
        <v>■未答</v>
      </c>
      <c r="AL19" s="37"/>
      <c r="AM19" s="43" t="s">
        <v>65</v>
      </c>
      <c r="AN19" s="43" t="s">
        <v>66</v>
      </c>
      <c r="AO19" s="43" t="s">
        <v>67</v>
      </c>
      <c r="AP19" s="45" t="s">
        <v>92</v>
      </c>
      <c r="AQ19" s="45" t="s">
        <v>68</v>
      </c>
      <c r="BE19" s="62"/>
    </row>
    <row r="20" spans="2:36" ht="13.5" customHeight="1">
      <c r="B20" s="365"/>
      <c r="C20" s="377"/>
      <c r="D20" s="35"/>
      <c r="E20" s="344"/>
      <c r="F20" s="345"/>
      <c r="G20" s="345"/>
      <c r="H20" s="346"/>
      <c r="I20" s="66" t="s">
        <v>106</v>
      </c>
      <c r="J20" s="348" t="s">
        <v>120</v>
      </c>
      <c r="K20" s="348"/>
      <c r="L20" s="348"/>
      <c r="M20" s="348"/>
      <c r="N20" s="348"/>
      <c r="O20" s="348"/>
      <c r="P20" s="348"/>
      <c r="Q20" s="349"/>
      <c r="R20" s="350" t="s">
        <v>121</v>
      </c>
      <c r="S20" s="351"/>
      <c r="T20" s="351"/>
      <c r="U20" s="351"/>
      <c r="V20" s="351"/>
      <c r="W20" s="351"/>
      <c r="X20" s="351"/>
      <c r="Y20" s="69"/>
      <c r="Z20" s="69"/>
      <c r="AA20" s="70" t="s">
        <v>119</v>
      </c>
      <c r="AB20" s="70"/>
      <c r="AC20" s="430"/>
      <c r="AE20" s="1" t="str">
        <f>+I20</f>
        <v>□</v>
      </c>
      <c r="AF20" s="1">
        <f>+Z20</f>
        <v>0</v>
      </c>
      <c r="AJ20" s="43" t="str">
        <f>IF(AF18=1,IF(AF20=0,"◎無段",IF(AF20&gt;5,"◆未達","●範囲内")),"■未答")</f>
        <v>■未答</v>
      </c>
    </row>
    <row r="21" spans="2:35" ht="19.5" customHeight="1">
      <c r="B21" s="365"/>
      <c r="C21" s="377"/>
      <c r="D21" s="71"/>
      <c r="E21" s="451" t="s">
        <v>18</v>
      </c>
      <c r="F21" s="300"/>
      <c r="G21" s="300"/>
      <c r="H21" s="452"/>
      <c r="I21" s="72" t="s">
        <v>122</v>
      </c>
      <c r="J21" s="73" t="s">
        <v>109</v>
      </c>
      <c r="K21" s="73"/>
      <c r="L21" s="73"/>
      <c r="M21" s="72" t="s">
        <v>123</v>
      </c>
      <c r="N21" s="73" t="s">
        <v>124</v>
      </c>
      <c r="O21" s="73"/>
      <c r="P21" s="73"/>
      <c r="Q21" s="74"/>
      <c r="R21" s="75"/>
      <c r="S21" s="76"/>
      <c r="T21" s="76"/>
      <c r="U21" s="76"/>
      <c r="V21" s="76"/>
      <c r="W21" s="76"/>
      <c r="X21" s="76"/>
      <c r="Y21" s="76"/>
      <c r="Z21" s="76"/>
      <c r="AA21" s="76"/>
      <c r="AB21" s="76"/>
      <c r="AC21" s="77"/>
      <c r="AE21" s="42" t="str">
        <f>+I21</f>
        <v>□</v>
      </c>
      <c r="AF21" s="1" t="str">
        <f>+M21</f>
        <v>□</v>
      </c>
      <c r="AH21" s="43" t="str">
        <f>IF(AE21&amp;AF21="■□","◎無し",IF(AE21&amp;AF21="□■","●適合",IF(AE21&amp;AF21="□□","■未答","▼矛盾")))</f>
        <v>■未答</v>
      </c>
      <c r="AI21" s="44"/>
    </row>
    <row r="22" spans="2:35" ht="43.5" customHeight="1">
      <c r="B22" s="365"/>
      <c r="C22" s="377"/>
      <c r="D22" s="71"/>
      <c r="E22" s="451" t="s">
        <v>19</v>
      </c>
      <c r="F22" s="300"/>
      <c r="G22" s="300"/>
      <c r="H22" s="452"/>
      <c r="I22" s="72" t="s">
        <v>125</v>
      </c>
      <c r="J22" s="73" t="s">
        <v>109</v>
      </c>
      <c r="K22" s="73"/>
      <c r="L22" s="73"/>
      <c r="M22" s="72" t="s">
        <v>123</v>
      </c>
      <c r="N22" s="73" t="s">
        <v>124</v>
      </c>
      <c r="O22" s="73"/>
      <c r="P22" s="73"/>
      <c r="Q22" s="74"/>
      <c r="R22" s="75"/>
      <c r="S22" s="76"/>
      <c r="T22" s="76"/>
      <c r="U22" s="76"/>
      <c r="V22" s="76"/>
      <c r="W22" s="76"/>
      <c r="X22" s="76"/>
      <c r="Y22" s="76"/>
      <c r="Z22" s="76"/>
      <c r="AA22" s="76"/>
      <c r="AB22" s="76"/>
      <c r="AC22" s="77"/>
      <c r="AE22" s="42" t="str">
        <f>+I22</f>
        <v>□</v>
      </c>
      <c r="AF22" s="1" t="str">
        <f>+M22</f>
        <v>□</v>
      </c>
      <c r="AH22" s="43" t="str">
        <f>IF(AE22&amp;AF22="■□","◎無し",IF(AE22&amp;AF22="□■","●適合",IF(AE22&amp;AF22="□□","■未答","▼矛盾")))</f>
        <v>■未答</v>
      </c>
      <c r="AI22" s="44"/>
    </row>
    <row r="23" spans="2:43" ht="43.5" customHeight="1">
      <c r="B23" s="365"/>
      <c r="C23" s="377"/>
      <c r="D23" s="71"/>
      <c r="E23" s="436" t="s">
        <v>20</v>
      </c>
      <c r="F23" s="338"/>
      <c r="G23" s="338"/>
      <c r="H23" s="454"/>
      <c r="I23" s="58"/>
      <c r="J23" s="58"/>
      <c r="K23" s="58"/>
      <c r="L23" s="58"/>
      <c r="M23" s="58"/>
      <c r="N23" s="58"/>
      <c r="O23" s="58"/>
      <c r="P23" s="58"/>
      <c r="Q23" s="59"/>
      <c r="R23" s="78"/>
      <c r="S23" s="79"/>
      <c r="T23" s="79"/>
      <c r="U23" s="79"/>
      <c r="V23" s="79"/>
      <c r="W23" s="79"/>
      <c r="X23" s="79"/>
      <c r="Y23" s="79"/>
      <c r="Z23" s="79"/>
      <c r="AA23" s="79"/>
      <c r="AB23" s="80" t="s">
        <v>110</v>
      </c>
      <c r="AC23" s="516"/>
      <c r="AE23" s="42" t="str">
        <f>+I24</f>
        <v>□</v>
      </c>
      <c r="AH23" s="45" t="str">
        <f>IF(AE23&amp;AE24&amp;AE25="■□□","◎無し",IF(AE23&amp;AE24&amp;AE25="□■□","●適合",IF(AE23&amp;AE24&amp;AE25="□□■","◆未達",IF(AE23&amp;AE24&amp;AE25="□□□","■未答","▼矛盾"))))</f>
        <v>■未答</v>
      </c>
      <c r="AI23" s="61"/>
      <c r="AL23" s="37" t="s">
        <v>111</v>
      </c>
      <c r="AM23" s="46" t="s">
        <v>112</v>
      </c>
      <c r="AN23" s="46" t="s">
        <v>113</v>
      </c>
      <c r="AO23" s="46" t="s">
        <v>114</v>
      </c>
      <c r="AP23" s="46" t="s">
        <v>115</v>
      </c>
      <c r="AQ23" s="46" t="s">
        <v>91</v>
      </c>
    </row>
    <row r="24" spans="2:43" ht="36" customHeight="1">
      <c r="B24" s="365"/>
      <c r="C24" s="377"/>
      <c r="D24" s="71"/>
      <c r="E24" s="71"/>
      <c r="F24" s="300" t="s">
        <v>126</v>
      </c>
      <c r="G24" s="540"/>
      <c r="H24" s="541"/>
      <c r="I24" s="63" t="s">
        <v>102</v>
      </c>
      <c r="J24" s="37" t="s">
        <v>109</v>
      </c>
      <c r="K24" s="37"/>
      <c r="L24" s="37"/>
      <c r="M24" s="37"/>
      <c r="N24" s="37"/>
      <c r="O24" s="37"/>
      <c r="P24" s="37"/>
      <c r="Q24" s="39"/>
      <c r="R24" s="306" t="s">
        <v>127</v>
      </c>
      <c r="S24" s="307"/>
      <c r="T24" s="307"/>
      <c r="U24" s="307"/>
      <c r="V24" s="307"/>
      <c r="W24" s="307"/>
      <c r="X24" s="299"/>
      <c r="Y24" s="299"/>
      <c r="Z24" s="299"/>
      <c r="AA24" s="49" t="s">
        <v>128</v>
      </c>
      <c r="AB24" s="81"/>
      <c r="AC24" s="516"/>
      <c r="AE24" s="1" t="str">
        <f>+I25</f>
        <v>□</v>
      </c>
      <c r="AF24" s="1">
        <f>+X24</f>
        <v>0</v>
      </c>
      <c r="AJ24" s="43" t="str">
        <f>IF(AF24=0,"■未答",IF(AF24&lt;=9,IF(AF24&gt;=3,"●適合","◆過小"),"◆過大"))</f>
        <v>■未答</v>
      </c>
      <c r="AL24" s="37"/>
      <c r="AM24" s="43" t="s">
        <v>65</v>
      </c>
      <c r="AN24" s="43" t="s">
        <v>66</v>
      </c>
      <c r="AO24" s="43" t="s">
        <v>67</v>
      </c>
      <c r="AP24" s="45" t="s">
        <v>92</v>
      </c>
      <c r="AQ24" s="45" t="s">
        <v>68</v>
      </c>
    </row>
    <row r="25" spans="2:36" ht="42" customHeight="1">
      <c r="B25" s="365"/>
      <c r="C25" s="377"/>
      <c r="D25" s="71"/>
      <c r="E25" s="71"/>
      <c r="F25" s="300" t="s">
        <v>129</v>
      </c>
      <c r="G25" s="540"/>
      <c r="H25" s="541"/>
      <c r="I25" s="63" t="s">
        <v>106</v>
      </c>
      <c r="J25" s="37" t="s">
        <v>130</v>
      </c>
      <c r="K25" s="38"/>
      <c r="L25" s="38"/>
      <c r="M25" s="38"/>
      <c r="N25" s="38"/>
      <c r="O25" s="37"/>
      <c r="P25" s="37"/>
      <c r="Q25" s="39"/>
      <c r="R25" s="306" t="s">
        <v>131</v>
      </c>
      <c r="S25" s="307"/>
      <c r="T25" s="307"/>
      <c r="U25" s="307"/>
      <c r="V25" s="307"/>
      <c r="W25" s="307"/>
      <c r="X25" s="299"/>
      <c r="Y25" s="299"/>
      <c r="Z25" s="299"/>
      <c r="AA25" s="49" t="s">
        <v>132</v>
      </c>
      <c r="AB25" s="81"/>
      <c r="AC25" s="516"/>
      <c r="AE25" s="1" t="str">
        <f>+I26</f>
        <v>□</v>
      </c>
      <c r="AF25" s="1">
        <f>+X25</f>
        <v>0</v>
      </c>
      <c r="AJ25" s="43" t="str">
        <f>IF(AF25=0,"◆母数なし",IF(AF24=0,"■未答",IF((AF24/AF25)&lt;0.5,"●1/2以下","◆1/2超過")))</f>
        <v>◆母数なし</v>
      </c>
    </row>
    <row r="26" spans="2:36" ht="36" customHeight="1">
      <c r="B26" s="365"/>
      <c r="C26" s="377"/>
      <c r="D26" s="71"/>
      <c r="E26" s="71"/>
      <c r="F26" s="300" t="s">
        <v>133</v>
      </c>
      <c r="G26" s="540"/>
      <c r="H26" s="541"/>
      <c r="I26" s="63" t="s">
        <v>134</v>
      </c>
      <c r="J26" s="37" t="s">
        <v>135</v>
      </c>
      <c r="K26" s="38"/>
      <c r="L26" s="38"/>
      <c r="M26" s="38"/>
      <c r="N26" s="38"/>
      <c r="O26" s="37"/>
      <c r="P26" s="37"/>
      <c r="Q26" s="39"/>
      <c r="R26" s="306" t="s">
        <v>136</v>
      </c>
      <c r="S26" s="307"/>
      <c r="T26" s="307"/>
      <c r="U26" s="307"/>
      <c r="V26" s="307"/>
      <c r="W26" s="307"/>
      <c r="X26" s="299"/>
      <c r="Y26" s="299"/>
      <c r="Z26" s="299"/>
      <c r="AA26" s="49" t="s">
        <v>137</v>
      </c>
      <c r="AB26" s="81"/>
      <c r="AC26" s="516"/>
      <c r="AF26" s="1">
        <f>+X26</f>
        <v>0</v>
      </c>
      <c r="AJ26" s="43" t="str">
        <f>IF(AF26=0,"■未答",IF(AF26&lt;1500,"◆1500未満","●1500以上"))</f>
        <v>■未答</v>
      </c>
    </row>
    <row r="27" spans="2:42" ht="42" customHeight="1">
      <c r="B27" s="365"/>
      <c r="C27" s="377"/>
      <c r="D27" s="71"/>
      <c r="E27" s="71"/>
      <c r="F27" s="300" t="s">
        <v>138</v>
      </c>
      <c r="G27" s="540"/>
      <c r="H27" s="541"/>
      <c r="I27" s="37"/>
      <c r="J27" s="37"/>
      <c r="K27" s="37"/>
      <c r="L27" s="37"/>
      <c r="M27" s="37"/>
      <c r="N27" s="37"/>
      <c r="O27" s="37"/>
      <c r="P27" s="37"/>
      <c r="Q27" s="39"/>
      <c r="R27" s="306" t="s">
        <v>139</v>
      </c>
      <c r="S27" s="307"/>
      <c r="T27" s="307"/>
      <c r="U27" s="307"/>
      <c r="V27" s="307"/>
      <c r="W27" s="307"/>
      <c r="X27" s="82" t="s">
        <v>123</v>
      </c>
      <c r="Y27" s="64" t="s">
        <v>140</v>
      </c>
      <c r="Z27" s="82" t="s">
        <v>141</v>
      </c>
      <c r="AA27" s="49" t="s">
        <v>142</v>
      </c>
      <c r="AB27" s="81"/>
      <c r="AC27" s="516"/>
      <c r="AF27" s="1" t="str">
        <f>+X27</f>
        <v>□</v>
      </c>
      <c r="AH27" s="44"/>
      <c r="AI27" s="83"/>
      <c r="AJ27" s="43" t="str">
        <f>IF(AF27&amp;AF28="■□","●適合",IF(AF27&amp;AF28="□■","◆未達",IF(AF27&amp;AF28="□□","■未答","▼矛盾")))</f>
        <v>■未答</v>
      </c>
      <c r="AL27" s="37" t="s">
        <v>87</v>
      </c>
      <c r="AM27" s="46" t="s">
        <v>88</v>
      </c>
      <c r="AN27" s="46" t="s">
        <v>89</v>
      </c>
      <c r="AO27" s="46" t="s">
        <v>90</v>
      </c>
      <c r="AP27" s="46" t="s">
        <v>91</v>
      </c>
    </row>
    <row r="28" spans="2:42" ht="27.75" customHeight="1">
      <c r="B28" s="365"/>
      <c r="C28" s="377"/>
      <c r="D28" s="71"/>
      <c r="E28" s="84"/>
      <c r="F28" s="300" t="s">
        <v>143</v>
      </c>
      <c r="G28" s="540"/>
      <c r="H28" s="541"/>
      <c r="I28" s="85"/>
      <c r="J28" s="85"/>
      <c r="K28" s="85"/>
      <c r="L28" s="85"/>
      <c r="M28" s="85"/>
      <c r="N28" s="85"/>
      <c r="O28" s="85"/>
      <c r="P28" s="85"/>
      <c r="Q28" s="86"/>
      <c r="R28" s="577"/>
      <c r="S28" s="512"/>
      <c r="T28" s="512"/>
      <c r="U28" s="512"/>
      <c r="V28" s="512"/>
      <c r="W28" s="512"/>
      <c r="X28" s="89"/>
      <c r="Y28" s="88"/>
      <c r="Z28" s="89"/>
      <c r="AA28" s="88"/>
      <c r="AB28" s="90"/>
      <c r="AC28" s="516"/>
      <c r="AF28" s="1" t="str">
        <f>+Z27</f>
        <v>□</v>
      </c>
      <c r="AM28" s="43" t="s">
        <v>66</v>
      </c>
      <c r="AN28" s="43" t="s">
        <v>67</v>
      </c>
      <c r="AO28" s="45" t="s">
        <v>92</v>
      </c>
      <c r="AP28" s="45" t="s">
        <v>68</v>
      </c>
    </row>
    <row r="29" spans="2:29" ht="12" customHeight="1">
      <c r="B29" s="365"/>
      <c r="C29" s="377"/>
      <c r="D29" s="35"/>
      <c r="E29" s="338" t="s">
        <v>21</v>
      </c>
      <c r="F29" s="339"/>
      <c r="G29" s="339"/>
      <c r="H29" s="340"/>
      <c r="I29" s="58"/>
      <c r="J29" s="58"/>
      <c r="K29" s="58"/>
      <c r="L29" s="58"/>
      <c r="M29" s="58"/>
      <c r="N29" s="58"/>
      <c r="O29" s="58"/>
      <c r="P29" s="58"/>
      <c r="Q29" s="59"/>
      <c r="R29" s="91"/>
      <c r="S29" s="92"/>
      <c r="T29" s="92"/>
      <c r="U29" s="92"/>
      <c r="V29" s="92"/>
      <c r="W29" s="92"/>
      <c r="X29" s="93"/>
      <c r="Y29" s="92"/>
      <c r="Z29" s="93"/>
      <c r="AA29" s="92"/>
      <c r="AB29" s="80" t="s">
        <v>110</v>
      </c>
      <c r="AC29" s="326"/>
    </row>
    <row r="30" spans="2:43" ht="15.75" customHeight="1">
      <c r="B30" s="365"/>
      <c r="C30" s="377"/>
      <c r="D30" s="35"/>
      <c r="E30" s="341"/>
      <c r="F30" s="342"/>
      <c r="G30" s="342"/>
      <c r="H30" s="343"/>
      <c r="I30" s="63" t="s">
        <v>144</v>
      </c>
      <c r="J30" s="37" t="s">
        <v>109</v>
      </c>
      <c r="K30" s="37"/>
      <c r="L30" s="37"/>
      <c r="M30" s="37"/>
      <c r="N30" s="37"/>
      <c r="O30" s="37"/>
      <c r="P30" s="37"/>
      <c r="Q30" s="39"/>
      <c r="R30" s="40" t="s">
        <v>123</v>
      </c>
      <c r="S30" s="450" t="s">
        <v>145</v>
      </c>
      <c r="T30" s="450"/>
      <c r="U30" s="450"/>
      <c r="V30" s="307" t="s">
        <v>146</v>
      </c>
      <c r="W30" s="307"/>
      <c r="X30" s="307"/>
      <c r="Y30" s="307"/>
      <c r="Z30" s="387"/>
      <c r="AA30" s="387"/>
      <c r="AB30" s="81" t="s">
        <v>147</v>
      </c>
      <c r="AC30" s="327"/>
      <c r="AE30" s="42" t="str">
        <f>+I30</f>
        <v>□</v>
      </c>
      <c r="AF30" s="1">
        <f>+Z30</f>
        <v>0</v>
      </c>
      <c r="AH30" s="45" t="str">
        <f>IF(AE30&amp;AE31&amp;AE32="■□□","◎無し",IF(AE30&amp;AE31&amp;AE32="□■□","●適合",IF(AE30&amp;AE31&amp;AE32="□□■","◆未達",IF(AE30&amp;AE31&amp;AE32="□□□","■未答","▼矛盾"))))</f>
        <v>■未答</v>
      </c>
      <c r="AI30" s="61"/>
      <c r="AJ30" s="43" t="str">
        <f>IF(R30="■",IF(AF30=0,"◎無段",IF(AF30&gt;20,"◆未達","●範囲内")),"■未答")</f>
        <v>■未答</v>
      </c>
      <c r="AL30" s="37" t="s">
        <v>111</v>
      </c>
      <c r="AM30" s="46" t="s">
        <v>112</v>
      </c>
      <c r="AN30" s="46" t="s">
        <v>113</v>
      </c>
      <c r="AO30" s="46" t="s">
        <v>114</v>
      </c>
      <c r="AP30" s="46" t="s">
        <v>115</v>
      </c>
      <c r="AQ30" s="46" t="s">
        <v>91</v>
      </c>
    </row>
    <row r="31" spans="2:43" ht="7.5" customHeight="1">
      <c r="B31" s="365"/>
      <c r="C31" s="377"/>
      <c r="D31" s="35"/>
      <c r="E31" s="341"/>
      <c r="F31" s="342"/>
      <c r="G31" s="342"/>
      <c r="H31" s="343"/>
      <c r="I31" s="94"/>
      <c r="J31" s="95"/>
      <c r="K31" s="95"/>
      <c r="L31" s="95"/>
      <c r="M31" s="95"/>
      <c r="N31" s="95"/>
      <c r="O31" s="95"/>
      <c r="P31" s="95"/>
      <c r="Q31" s="96"/>
      <c r="R31" s="48"/>
      <c r="S31" s="97"/>
      <c r="T31" s="97"/>
      <c r="U31" s="97"/>
      <c r="V31" s="98"/>
      <c r="W31" s="98"/>
      <c r="X31" s="98"/>
      <c r="Y31" s="98"/>
      <c r="Z31" s="97"/>
      <c r="AA31" s="97"/>
      <c r="AB31" s="99"/>
      <c r="AC31" s="327"/>
      <c r="AE31" s="1" t="str">
        <f>+I32</f>
        <v>□</v>
      </c>
      <c r="AL31" s="37"/>
      <c r="AM31" s="43" t="s">
        <v>65</v>
      </c>
      <c r="AN31" s="43" t="s">
        <v>66</v>
      </c>
      <c r="AO31" s="43" t="s">
        <v>67</v>
      </c>
      <c r="AP31" s="45" t="s">
        <v>92</v>
      </c>
      <c r="AQ31" s="45" t="s">
        <v>68</v>
      </c>
    </row>
    <row r="32" spans="2:50" ht="15.75" customHeight="1">
      <c r="B32" s="365"/>
      <c r="C32" s="377"/>
      <c r="D32" s="35"/>
      <c r="E32" s="341"/>
      <c r="F32" s="342"/>
      <c r="G32" s="342"/>
      <c r="H32" s="343"/>
      <c r="I32" s="63" t="s">
        <v>106</v>
      </c>
      <c r="J32" s="336" t="s">
        <v>117</v>
      </c>
      <c r="K32" s="336"/>
      <c r="L32" s="336"/>
      <c r="M32" s="336"/>
      <c r="N32" s="336"/>
      <c r="O32" s="336"/>
      <c r="P32" s="336"/>
      <c r="Q32" s="337"/>
      <c r="R32" s="578" t="s">
        <v>148</v>
      </c>
      <c r="S32" s="463" t="s">
        <v>149</v>
      </c>
      <c r="T32" s="463"/>
      <c r="U32" s="463"/>
      <c r="V32" s="307" t="s">
        <v>150</v>
      </c>
      <c r="W32" s="307"/>
      <c r="X32" s="307"/>
      <c r="Y32" s="307"/>
      <c r="Z32" s="387"/>
      <c r="AA32" s="387"/>
      <c r="AB32" s="81" t="s">
        <v>151</v>
      </c>
      <c r="AC32" s="327"/>
      <c r="AE32" s="1" t="str">
        <f>+I33</f>
        <v>□</v>
      </c>
      <c r="AF32" s="1">
        <f>+Z32</f>
        <v>0</v>
      </c>
      <c r="AJ32" s="43" t="str">
        <f>IF(R32="■",IF(AF32=0,"◎無段",IF(AF32&gt;120,"◆未達","●範囲内")),"■未答")</f>
        <v>■未答</v>
      </c>
      <c r="AL32" s="6"/>
      <c r="AM32" s="6"/>
      <c r="AN32" s="6"/>
      <c r="AO32" s="6"/>
      <c r="AP32" s="6"/>
      <c r="AQ32" s="9"/>
      <c r="AR32" s="9"/>
      <c r="AS32" s="9"/>
      <c r="AT32" s="9"/>
      <c r="AU32" s="9"/>
      <c r="AV32" s="9"/>
      <c r="AW32" s="9"/>
      <c r="AX32" s="9"/>
    </row>
    <row r="33" spans="2:57" ht="15.75" customHeight="1">
      <c r="B33" s="365"/>
      <c r="C33" s="377"/>
      <c r="D33" s="71"/>
      <c r="E33" s="341"/>
      <c r="F33" s="342"/>
      <c r="G33" s="342"/>
      <c r="H33" s="343"/>
      <c r="I33" s="63" t="s">
        <v>152</v>
      </c>
      <c r="J33" s="336" t="s">
        <v>120</v>
      </c>
      <c r="K33" s="336"/>
      <c r="L33" s="336"/>
      <c r="M33" s="336"/>
      <c r="N33" s="336"/>
      <c r="O33" s="336"/>
      <c r="P33" s="336"/>
      <c r="Q33" s="337"/>
      <c r="R33" s="578"/>
      <c r="S33" s="463"/>
      <c r="T33" s="463"/>
      <c r="U33" s="463"/>
      <c r="V33" s="307" t="s">
        <v>153</v>
      </c>
      <c r="W33" s="307"/>
      <c r="X33" s="307"/>
      <c r="Y33" s="307"/>
      <c r="Z33" s="387"/>
      <c r="AA33" s="387"/>
      <c r="AB33" s="81" t="s">
        <v>154</v>
      </c>
      <c r="AC33" s="327"/>
      <c r="AF33" s="1">
        <f>+Z33</f>
        <v>0</v>
      </c>
      <c r="AJ33" s="43" t="str">
        <f>IF(R32="■",IF(AF33=0,"◎無段",IF(AF33&gt;180,"◆未達","●範囲内")),"■未答")</f>
        <v>■未答</v>
      </c>
      <c r="AL33" s="49"/>
      <c r="AM33" s="6"/>
      <c r="AN33" s="6"/>
      <c r="AO33" s="6"/>
      <c r="AP33" s="6"/>
      <c r="AQ33" s="9"/>
      <c r="AR33" s="9"/>
      <c r="AS33" s="9"/>
      <c r="AT33" s="9"/>
      <c r="AU33" s="9"/>
      <c r="AV33" s="9"/>
      <c r="AW33" s="9"/>
      <c r="AX33" s="9"/>
      <c r="BE33" s="75"/>
    </row>
    <row r="34" spans="2:57" ht="6" customHeight="1">
      <c r="B34" s="365"/>
      <c r="C34" s="377"/>
      <c r="D34" s="71"/>
      <c r="E34" s="344"/>
      <c r="F34" s="345"/>
      <c r="G34" s="345"/>
      <c r="H34" s="346"/>
      <c r="I34" s="100"/>
      <c r="J34" s="101"/>
      <c r="K34" s="100"/>
      <c r="L34" s="100"/>
      <c r="M34" s="100"/>
      <c r="N34" s="100"/>
      <c r="O34" s="101"/>
      <c r="P34" s="101"/>
      <c r="Q34" s="102"/>
      <c r="R34" s="103"/>
      <c r="S34" s="104"/>
      <c r="T34" s="104"/>
      <c r="U34" s="104"/>
      <c r="V34" s="88"/>
      <c r="W34" s="88"/>
      <c r="X34" s="88"/>
      <c r="Y34" s="88"/>
      <c r="Z34" s="88"/>
      <c r="AA34" s="88"/>
      <c r="AB34" s="90"/>
      <c r="AC34" s="430"/>
      <c r="AL34" s="49"/>
      <c r="BE34" s="49"/>
    </row>
    <row r="35" spans="2:57" ht="16.5" customHeight="1">
      <c r="B35" s="365"/>
      <c r="C35" s="377"/>
      <c r="D35" s="71"/>
      <c r="E35" s="338" t="s">
        <v>22</v>
      </c>
      <c r="F35" s="339"/>
      <c r="G35" s="339"/>
      <c r="H35" s="340"/>
      <c r="I35" s="105"/>
      <c r="J35" s="106"/>
      <c r="K35" s="105"/>
      <c r="L35" s="105"/>
      <c r="M35" s="105"/>
      <c r="N35" s="105"/>
      <c r="O35" s="106"/>
      <c r="P35" s="106"/>
      <c r="Q35" s="107"/>
      <c r="R35" s="108"/>
      <c r="S35" s="109"/>
      <c r="T35" s="109"/>
      <c r="U35" s="109"/>
      <c r="V35" s="92"/>
      <c r="W35" s="92"/>
      <c r="X35" s="92"/>
      <c r="Y35" s="92"/>
      <c r="Z35" s="92"/>
      <c r="AA35" s="92"/>
      <c r="AB35" s="80" t="s">
        <v>110</v>
      </c>
      <c r="AC35" s="60"/>
      <c r="AE35" s="42" t="str">
        <f>+I37</f>
        <v>□</v>
      </c>
      <c r="AH35" s="45" t="str">
        <f>IF(AE35&amp;AE36&amp;AE37&amp;AE38="■□□□","◎無し",IF(AE35&amp;AE36&amp;AE37&amp;AE38="□■□□","◎無段",IF(AE35&amp;AE36&amp;AE37&amp;AE38="□□■□","●適合",IF(AE35&amp;AE36&amp;AE37&amp;AE38="□□□■","◆未達",IF(AE35&amp;AE36&amp;AE37&amp;AE38="□□□□","■未答","▼矛盾")))))</f>
        <v>■未答</v>
      </c>
      <c r="AI35" s="61"/>
      <c r="AL35" s="37" t="s">
        <v>96</v>
      </c>
      <c r="AM35" s="53" t="s">
        <v>98</v>
      </c>
      <c r="AN35" s="53" t="s">
        <v>97</v>
      </c>
      <c r="AO35" s="53" t="s">
        <v>99</v>
      </c>
      <c r="AP35" s="53" t="s">
        <v>100</v>
      </c>
      <c r="AQ35" s="53" t="s">
        <v>101</v>
      </c>
      <c r="AR35" s="53" t="s">
        <v>91</v>
      </c>
      <c r="BE35" s="49"/>
    </row>
    <row r="36" spans="2:57" ht="25.5" customHeight="1">
      <c r="B36" s="365"/>
      <c r="C36" s="377"/>
      <c r="D36" s="71"/>
      <c r="E36" s="341"/>
      <c r="F36" s="342"/>
      <c r="G36" s="342"/>
      <c r="H36" s="343"/>
      <c r="I36" s="94"/>
      <c r="J36" s="37"/>
      <c r="K36" s="38"/>
      <c r="L36" s="38"/>
      <c r="M36" s="38"/>
      <c r="N36" s="38"/>
      <c r="O36" s="37"/>
      <c r="P36" s="37"/>
      <c r="Q36" s="39"/>
      <c r="R36" s="564" t="s">
        <v>155</v>
      </c>
      <c r="S36" s="565"/>
      <c r="T36" s="565"/>
      <c r="U36" s="82" t="s">
        <v>94</v>
      </c>
      <c r="V36" s="565" t="s">
        <v>145</v>
      </c>
      <c r="W36" s="565"/>
      <c r="X36" s="82" t="s">
        <v>156</v>
      </c>
      <c r="Y36" s="111" t="s">
        <v>157</v>
      </c>
      <c r="Z36" s="111"/>
      <c r="AA36" s="111"/>
      <c r="AB36" s="112"/>
      <c r="AC36" s="327"/>
      <c r="AE36" s="1" t="str">
        <f>+I38</f>
        <v>□</v>
      </c>
      <c r="AH36" s="113" t="s">
        <v>158</v>
      </c>
      <c r="AJ36" s="45" t="str">
        <f>IF(U36&amp;X36="■□","●単純",IF(U36&amp;X36="□■","◆またぎ",IF(U36&amp;X36="□□","■未答","▼矛盾")))</f>
        <v>■未答</v>
      </c>
      <c r="AL36" s="37"/>
      <c r="AM36" s="43" t="s">
        <v>65</v>
      </c>
      <c r="AN36" s="43" t="s">
        <v>105</v>
      </c>
      <c r="AO36" s="43" t="s">
        <v>66</v>
      </c>
      <c r="AP36" s="43" t="s">
        <v>67</v>
      </c>
      <c r="AQ36" s="45" t="s">
        <v>92</v>
      </c>
      <c r="AR36" s="45" t="s">
        <v>68</v>
      </c>
      <c r="BE36" s="49"/>
    </row>
    <row r="37" spans="2:57" ht="25.5" customHeight="1">
      <c r="B37" s="365"/>
      <c r="C37" s="377"/>
      <c r="D37" s="71"/>
      <c r="E37" s="341"/>
      <c r="F37" s="342"/>
      <c r="G37" s="342"/>
      <c r="H37" s="343"/>
      <c r="I37" s="63" t="s">
        <v>70</v>
      </c>
      <c r="J37" s="37" t="s">
        <v>109</v>
      </c>
      <c r="K37" s="37"/>
      <c r="L37" s="37"/>
      <c r="M37" s="38"/>
      <c r="N37" s="38"/>
      <c r="O37" s="37"/>
      <c r="P37" s="37"/>
      <c r="Q37" s="39"/>
      <c r="R37" s="569" t="s">
        <v>159</v>
      </c>
      <c r="S37" s="570"/>
      <c r="T37" s="570"/>
      <c r="U37" s="82" t="s">
        <v>160</v>
      </c>
      <c r="V37" s="570" t="s">
        <v>161</v>
      </c>
      <c r="W37" s="570"/>
      <c r="X37" s="82" t="s">
        <v>106</v>
      </c>
      <c r="Y37" s="570" t="s">
        <v>162</v>
      </c>
      <c r="Z37" s="570"/>
      <c r="AA37" s="82" t="s">
        <v>123</v>
      </c>
      <c r="AB37" s="114" t="s">
        <v>163</v>
      </c>
      <c r="AC37" s="327"/>
      <c r="AE37" s="1" t="str">
        <f>+I39</f>
        <v>□</v>
      </c>
      <c r="AH37" s="113" t="s">
        <v>164</v>
      </c>
      <c r="AJ37" s="45" t="str">
        <f>IF(U37&amp;X37&amp;AA37="■□□","手すり",IF(U37&amp;X37&amp;AA37="□■□","手すり",IF(U37&amp;X37&amp;AA37="□□■","無し",IF(U37&amp;X37&amp;AA37="□□□","■未答","▼矛盾"))))</f>
        <v>■未答</v>
      </c>
      <c r="AL37" s="49"/>
      <c r="BE37" s="49"/>
    </row>
    <row r="38" spans="2:36" ht="25.5" customHeight="1">
      <c r="B38" s="365"/>
      <c r="C38" s="377"/>
      <c r="D38" s="71"/>
      <c r="E38" s="341"/>
      <c r="F38" s="342"/>
      <c r="G38" s="342"/>
      <c r="H38" s="343"/>
      <c r="I38" s="63" t="s">
        <v>72</v>
      </c>
      <c r="J38" s="37" t="s">
        <v>165</v>
      </c>
      <c r="K38" s="37"/>
      <c r="L38" s="37"/>
      <c r="M38" s="37"/>
      <c r="N38" s="37"/>
      <c r="O38" s="37"/>
      <c r="P38" s="37"/>
      <c r="Q38" s="39"/>
      <c r="R38" s="579" t="s">
        <v>166</v>
      </c>
      <c r="S38" s="580"/>
      <c r="T38" s="580"/>
      <c r="U38" s="115" t="s">
        <v>123</v>
      </c>
      <c r="V38" s="116" t="s">
        <v>163</v>
      </c>
      <c r="W38" s="115" t="s">
        <v>123</v>
      </c>
      <c r="X38" s="116" t="s">
        <v>167</v>
      </c>
      <c r="Y38" s="115" t="s">
        <v>141</v>
      </c>
      <c r="Z38" s="116" t="s">
        <v>168</v>
      </c>
      <c r="AA38" s="116"/>
      <c r="AB38" s="117"/>
      <c r="AC38" s="327"/>
      <c r="AE38" s="1" t="str">
        <f>+I40</f>
        <v>□</v>
      </c>
      <c r="AH38" s="113" t="s">
        <v>169</v>
      </c>
      <c r="AJ38" s="45" t="str">
        <f>IF(U38&amp;W38&amp;Y38="■□□",0,IF(U38&amp;W38&amp;Y38="□■□",1,IF(U38&amp;W38&amp;Y38="□□■",2,IF(U38&amp;W38&amp;Y38="□□□","■未答","▼矛盾"))))</f>
        <v>■未答</v>
      </c>
    </row>
    <row r="39" spans="2:36" ht="30" customHeight="1">
      <c r="B39" s="365"/>
      <c r="C39" s="377"/>
      <c r="D39" s="71"/>
      <c r="E39" s="71"/>
      <c r="F39" s="300" t="s">
        <v>23</v>
      </c>
      <c r="G39" s="540"/>
      <c r="H39" s="541"/>
      <c r="I39" s="63" t="s">
        <v>160</v>
      </c>
      <c r="J39" s="336" t="s">
        <v>170</v>
      </c>
      <c r="K39" s="336"/>
      <c r="L39" s="336"/>
      <c r="M39" s="336"/>
      <c r="N39" s="336"/>
      <c r="O39" s="336"/>
      <c r="P39" s="336"/>
      <c r="Q39" s="337"/>
      <c r="R39" s="567" t="s">
        <v>171</v>
      </c>
      <c r="S39" s="568"/>
      <c r="T39" s="568"/>
      <c r="U39" s="566" t="s">
        <v>172</v>
      </c>
      <c r="V39" s="566"/>
      <c r="W39" s="119"/>
      <c r="X39" s="120" t="s">
        <v>173</v>
      </c>
      <c r="Y39" s="118" t="s">
        <v>174</v>
      </c>
      <c r="Z39" s="119"/>
      <c r="AA39" s="120" t="s">
        <v>175</v>
      </c>
      <c r="AB39" s="121"/>
      <c r="AC39" s="327"/>
      <c r="AE39" s="122"/>
      <c r="AF39" s="123"/>
      <c r="AG39" s="123"/>
      <c r="AH39" s="123"/>
      <c r="AI39" s="123"/>
      <c r="AJ39" s="124">
        <f>IF(U36="■",V36,"")</f>
      </c>
    </row>
    <row r="40" spans="2:36" ht="30" customHeight="1">
      <c r="B40" s="365"/>
      <c r="C40" s="377"/>
      <c r="D40" s="71"/>
      <c r="E40" s="71"/>
      <c r="F40" s="300" t="s">
        <v>24</v>
      </c>
      <c r="G40" s="540"/>
      <c r="H40" s="541"/>
      <c r="I40" s="63" t="s">
        <v>106</v>
      </c>
      <c r="J40" s="336" t="s">
        <v>176</v>
      </c>
      <c r="K40" s="336"/>
      <c r="L40" s="336"/>
      <c r="M40" s="336"/>
      <c r="N40" s="336"/>
      <c r="O40" s="336"/>
      <c r="P40" s="336"/>
      <c r="Q40" s="337"/>
      <c r="R40" s="567" t="s">
        <v>177</v>
      </c>
      <c r="S40" s="568"/>
      <c r="T40" s="568"/>
      <c r="U40" s="568"/>
      <c r="V40" s="568"/>
      <c r="W40" s="568"/>
      <c r="X40" s="568"/>
      <c r="Y40" s="576"/>
      <c r="Z40" s="576"/>
      <c r="AA40" s="120" t="s">
        <v>178</v>
      </c>
      <c r="AB40" s="121"/>
      <c r="AC40" s="327"/>
      <c r="AD40" s="9"/>
      <c r="AE40" s="125"/>
      <c r="AF40" s="126"/>
      <c r="AG40" s="126">
        <f>+Y40</f>
        <v>0</v>
      </c>
      <c r="AH40" s="126"/>
      <c r="AI40" s="126">
        <f>+Y41</f>
        <v>0</v>
      </c>
      <c r="AJ40" s="127">
        <f>IF(X36="■",Y36,"")</f>
      </c>
    </row>
    <row r="41" spans="2:36" ht="25.5" customHeight="1">
      <c r="B41" s="365"/>
      <c r="C41" s="377"/>
      <c r="D41" s="71"/>
      <c r="E41" s="71"/>
      <c r="F41" s="338" t="s">
        <v>25</v>
      </c>
      <c r="G41" s="339"/>
      <c r="H41" s="340"/>
      <c r="I41" s="94"/>
      <c r="J41" s="37"/>
      <c r="K41" s="38"/>
      <c r="L41" s="38"/>
      <c r="M41" s="38"/>
      <c r="N41" s="38"/>
      <c r="O41" s="37"/>
      <c r="P41" s="37"/>
      <c r="Q41" s="39"/>
      <c r="R41" s="567" t="s">
        <v>179</v>
      </c>
      <c r="S41" s="568"/>
      <c r="T41" s="568"/>
      <c r="U41" s="568"/>
      <c r="V41" s="568"/>
      <c r="W41" s="568"/>
      <c r="X41" s="568"/>
      <c r="Y41" s="576"/>
      <c r="Z41" s="576"/>
      <c r="AA41" s="120" t="s">
        <v>147</v>
      </c>
      <c r="AB41" s="121"/>
      <c r="AC41" s="327"/>
      <c r="AD41" s="9"/>
      <c r="AE41" s="128"/>
      <c r="AF41" s="129"/>
      <c r="AG41" s="130">
        <f>+Y42</f>
        <v>0</v>
      </c>
      <c r="AH41" s="131">
        <f>+W39</f>
        <v>0</v>
      </c>
      <c r="AI41" s="132"/>
      <c r="AJ41" s="133"/>
    </row>
    <row r="42" spans="2:36" ht="25.5" customHeight="1">
      <c r="B42" s="365"/>
      <c r="C42" s="377"/>
      <c r="D42" s="71"/>
      <c r="E42" s="71"/>
      <c r="F42" s="341"/>
      <c r="G42" s="342"/>
      <c r="H42" s="343"/>
      <c r="I42" s="37"/>
      <c r="J42" s="37"/>
      <c r="K42" s="37"/>
      <c r="L42" s="37"/>
      <c r="M42" s="37"/>
      <c r="N42" s="37"/>
      <c r="O42" s="37"/>
      <c r="P42" s="37"/>
      <c r="Q42" s="39"/>
      <c r="R42" s="567" t="s">
        <v>180</v>
      </c>
      <c r="S42" s="568"/>
      <c r="T42" s="568"/>
      <c r="U42" s="568"/>
      <c r="V42" s="568"/>
      <c r="W42" s="568"/>
      <c r="X42" s="568"/>
      <c r="Y42" s="576"/>
      <c r="Z42" s="576"/>
      <c r="AA42" s="120" t="s">
        <v>147</v>
      </c>
      <c r="AB42" s="121"/>
      <c r="AC42" s="327"/>
      <c r="AD42" s="9"/>
      <c r="AE42" s="9"/>
      <c r="AF42" s="134"/>
      <c r="AG42" s="135">
        <f>+Y43</f>
        <v>0</v>
      </c>
      <c r="AH42" s="136"/>
      <c r="AI42" s="137"/>
      <c r="AJ42" s="138"/>
    </row>
    <row r="43" spans="2:61" s="142" customFormat="1" ht="18" customHeight="1">
      <c r="B43" s="365"/>
      <c r="C43" s="377"/>
      <c r="D43" s="139"/>
      <c r="E43" s="139"/>
      <c r="F43" s="344"/>
      <c r="G43" s="345"/>
      <c r="H43" s="346"/>
      <c r="I43" s="101"/>
      <c r="J43" s="101"/>
      <c r="K43" s="101"/>
      <c r="L43" s="101"/>
      <c r="M43" s="101"/>
      <c r="N43" s="101"/>
      <c r="O43" s="101"/>
      <c r="P43" s="101"/>
      <c r="Q43" s="102"/>
      <c r="R43" s="503" t="s">
        <v>181</v>
      </c>
      <c r="S43" s="504"/>
      <c r="T43" s="504"/>
      <c r="U43" s="504"/>
      <c r="V43" s="504"/>
      <c r="W43" s="504"/>
      <c r="X43" s="504"/>
      <c r="Y43" s="505"/>
      <c r="Z43" s="505"/>
      <c r="AA43" s="120" t="s">
        <v>137</v>
      </c>
      <c r="AB43" s="140"/>
      <c r="AC43" s="141"/>
      <c r="AH43" s="143"/>
      <c r="AI43" s="143"/>
      <c r="AJ43" s="143"/>
      <c r="AK43" s="143"/>
      <c r="AL43" s="143"/>
      <c r="AM43" s="143"/>
      <c r="AN43" s="143"/>
      <c r="AO43" s="143"/>
      <c r="AP43" s="143"/>
      <c r="BB43" s="143"/>
      <c r="BC43" s="143"/>
      <c r="BD43" s="143"/>
      <c r="BE43" s="143"/>
      <c r="BF43" s="143"/>
      <c r="BG43" s="143"/>
      <c r="BH43" s="143"/>
      <c r="BI43" s="143"/>
    </row>
    <row r="44" spans="2:42" ht="39.75" customHeight="1">
      <c r="B44" s="365"/>
      <c r="C44" s="377"/>
      <c r="D44" s="436" t="s">
        <v>26</v>
      </c>
      <c r="E44" s="451"/>
      <c r="F44" s="300"/>
      <c r="G44" s="300"/>
      <c r="H44" s="452"/>
      <c r="I44" s="58"/>
      <c r="J44" s="58"/>
      <c r="K44" s="58"/>
      <c r="L44" s="58"/>
      <c r="M44" s="58"/>
      <c r="N44" s="58"/>
      <c r="O44" s="58"/>
      <c r="P44" s="58"/>
      <c r="Q44" s="59"/>
      <c r="R44" s="144"/>
      <c r="S44" s="79"/>
      <c r="T44" s="79"/>
      <c r="U44" s="79"/>
      <c r="V44" s="79"/>
      <c r="W44" s="79"/>
      <c r="X44" s="79"/>
      <c r="Y44" s="79"/>
      <c r="Z44" s="79"/>
      <c r="AA44" s="79"/>
      <c r="AB44" s="79"/>
      <c r="AC44" s="326"/>
      <c r="AE44" s="42" t="str">
        <f>+I46</f>
        <v>□</v>
      </c>
      <c r="AH44" s="43" t="str">
        <f>IF(AE44&amp;AE45="■□","●適合",IF(AE44&amp;AE45="□■","◆未達",IF(AE44&amp;AE45="□□","■未答","▼矛盾")))</f>
        <v>■未答</v>
      </c>
      <c r="AI44" s="44"/>
      <c r="AL44" s="37" t="s">
        <v>87</v>
      </c>
      <c r="AM44" s="46" t="s">
        <v>88</v>
      </c>
      <c r="AN44" s="46" t="s">
        <v>89</v>
      </c>
      <c r="AO44" s="46" t="s">
        <v>90</v>
      </c>
      <c r="AP44" s="46" t="s">
        <v>91</v>
      </c>
    </row>
    <row r="45" spans="2:42" ht="19.5" customHeight="1">
      <c r="B45" s="365"/>
      <c r="C45" s="377"/>
      <c r="D45" s="71"/>
      <c r="E45" s="451" t="s">
        <v>27</v>
      </c>
      <c r="F45" s="300"/>
      <c r="G45" s="300"/>
      <c r="H45" s="452"/>
      <c r="I45" s="38"/>
      <c r="J45" s="37"/>
      <c r="K45" s="38"/>
      <c r="L45" s="38"/>
      <c r="M45" s="38"/>
      <c r="N45" s="38"/>
      <c r="O45" s="37"/>
      <c r="P45" s="37"/>
      <c r="Q45" s="39"/>
      <c r="R45" s="40" t="s">
        <v>116</v>
      </c>
      <c r="S45" s="307" t="s">
        <v>182</v>
      </c>
      <c r="T45" s="307"/>
      <c r="U45" s="307"/>
      <c r="V45" s="307"/>
      <c r="W45" s="307"/>
      <c r="X45" s="307"/>
      <c r="Y45" s="307"/>
      <c r="Z45" s="307"/>
      <c r="AA45" s="307"/>
      <c r="AB45" s="329"/>
      <c r="AC45" s="327"/>
      <c r="AE45" s="1" t="str">
        <f>+I47</f>
        <v>□</v>
      </c>
      <c r="AF45" s="1" t="str">
        <f>+R47</f>
        <v>□</v>
      </c>
      <c r="AJ45" s="45" t="str">
        <f>IF(AF45&amp;AF46&amp;AF47&amp;AF48="■□□□","◎無し",IF(AF45&amp;AF46&amp;AF47&amp;AF48="□■□□","◎無段",IF(AF45&amp;AF46&amp;AF47&amp;AF48="□□■□","●適合",IF(AF45&amp;AF46&amp;AF47&amp;AF48="□□□■","◆未達",IF(AF45&amp;AF46&amp;AF47&amp;AF48="□□□□","■未答","▼矛盾")))))</f>
        <v>■未答</v>
      </c>
      <c r="AM45" s="43" t="s">
        <v>66</v>
      </c>
      <c r="AN45" s="43" t="s">
        <v>67</v>
      </c>
      <c r="AO45" s="45" t="s">
        <v>92</v>
      </c>
      <c r="AP45" s="45" t="s">
        <v>68</v>
      </c>
    </row>
    <row r="46" spans="2:44" ht="19.5" customHeight="1">
      <c r="B46" s="365"/>
      <c r="C46" s="377"/>
      <c r="D46" s="71"/>
      <c r="E46" s="451" t="s">
        <v>18</v>
      </c>
      <c r="F46" s="300"/>
      <c r="G46" s="300"/>
      <c r="H46" s="452"/>
      <c r="I46" s="50" t="s">
        <v>70</v>
      </c>
      <c r="J46" s="336" t="s">
        <v>93</v>
      </c>
      <c r="K46" s="336"/>
      <c r="L46" s="336"/>
      <c r="M46" s="336"/>
      <c r="N46" s="336"/>
      <c r="O46" s="336"/>
      <c r="P46" s="336"/>
      <c r="Q46" s="337"/>
      <c r="R46" s="48"/>
      <c r="S46" s="49"/>
      <c r="T46" s="49"/>
      <c r="U46" s="49"/>
      <c r="V46" s="49"/>
      <c r="W46" s="49"/>
      <c r="X46" s="49"/>
      <c r="Y46" s="49"/>
      <c r="Z46" s="49"/>
      <c r="AA46" s="49"/>
      <c r="AB46" s="49"/>
      <c r="AC46" s="327"/>
      <c r="AF46" s="1" t="str">
        <f>+R45</f>
        <v>□</v>
      </c>
      <c r="AL46" s="37" t="s">
        <v>96</v>
      </c>
      <c r="AM46" s="53" t="s">
        <v>97</v>
      </c>
      <c r="AN46" s="53" t="s">
        <v>98</v>
      </c>
      <c r="AO46" s="53" t="s">
        <v>99</v>
      </c>
      <c r="AP46" s="53" t="s">
        <v>100</v>
      </c>
      <c r="AQ46" s="53" t="s">
        <v>101</v>
      </c>
      <c r="AR46" s="53" t="s">
        <v>91</v>
      </c>
    </row>
    <row r="47" spans="2:44" ht="19.5" customHeight="1">
      <c r="B47" s="365"/>
      <c r="C47" s="377"/>
      <c r="D47" s="71"/>
      <c r="E47" s="451" t="s">
        <v>28</v>
      </c>
      <c r="F47" s="300"/>
      <c r="G47" s="300"/>
      <c r="H47" s="452"/>
      <c r="I47" s="50" t="s">
        <v>102</v>
      </c>
      <c r="J47" s="336" t="s">
        <v>103</v>
      </c>
      <c r="K47" s="336"/>
      <c r="L47" s="336"/>
      <c r="M47" s="336"/>
      <c r="N47" s="336"/>
      <c r="O47" s="336"/>
      <c r="P47" s="336"/>
      <c r="Q47" s="337"/>
      <c r="R47" s="40" t="s">
        <v>94</v>
      </c>
      <c r="S47" s="49" t="s">
        <v>95</v>
      </c>
      <c r="T47" s="49"/>
      <c r="U47" s="49"/>
      <c r="V47" s="49"/>
      <c r="W47" s="49"/>
      <c r="X47" s="146"/>
      <c r="Y47" s="49"/>
      <c r="Z47" s="49"/>
      <c r="AA47" s="49"/>
      <c r="AB47" s="49"/>
      <c r="AC47" s="327"/>
      <c r="AF47" s="1" t="str">
        <f>+R48</f>
        <v>□</v>
      </c>
      <c r="AL47" s="37"/>
      <c r="AM47" s="43" t="s">
        <v>65</v>
      </c>
      <c r="AN47" s="43" t="s">
        <v>105</v>
      </c>
      <c r="AO47" s="43" t="s">
        <v>66</v>
      </c>
      <c r="AP47" s="43" t="s">
        <v>67</v>
      </c>
      <c r="AQ47" s="45" t="s">
        <v>92</v>
      </c>
      <c r="AR47" s="45" t="s">
        <v>68</v>
      </c>
    </row>
    <row r="48" spans="2:32" ht="19.5" customHeight="1">
      <c r="B48" s="365"/>
      <c r="C48" s="377"/>
      <c r="D48" s="71"/>
      <c r="E48" s="451" t="s">
        <v>29</v>
      </c>
      <c r="F48" s="300"/>
      <c r="G48" s="300"/>
      <c r="H48" s="452"/>
      <c r="I48" s="55"/>
      <c r="J48" s="51"/>
      <c r="K48" s="55"/>
      <c r="L48" s="51"/>
      <c r="M48" s="51"/>
      <c r="N48" s="51"/>
      <c r="O48" s="51"/>
      <c r="P48" s="51"/>
      <c r="Q48" s="52"/>
      <c r="R48" s="40" t="s">
        <v>106</v>
      </c>
      <c r="S48" s="49" t="s">
        <v>183</v>
      </c>
      <c r="T48" s="49"/>
      <c r="U48" s="49"/>
      <c r="V48" s="49"/>
      <c r="W48" s="49"/>
      <c r="X48" s="49"/>
      <c r="Y48" s="49"/>
      <c r="Z48" s="49"/>
      <c r="AA48" s="49"/>
      <c r="AB48" s="49"/>
      <c r="AC48" s="327"/>
      <c r="AF48" s="1" t="str">
        <f>+R49</f>
        <v>□</v>
      </c>
    </row>
    <row r="49" spans="2:29" ht="19.5" customHeight="1">
      <c r="B49" s="365"/>
      <c r="C49" s="377"/>
      <c r="D49" s="71"/>
      <c r="E49" s="451" t="s">
        <v>30</v>
      </c>
      <c r="F49" s="300"/>
      <c r="G49" s="300"/>
      <c r="H49" s="452"/>
      <c r="I49" s="55"/>
      <c r="J49" s="51"/>
      <c r="K49" s="55"/>
      <c r="L49" s="51"/>
      <c r="M49" s="51"/>
      <c r="N49" s="51"/>
      <c r="O49" s="51"/>
      <c r="P49" s="51"/>
      <c r="Q49" s="52"/>
      <c r="R49" s="40" t="s">
        <v>184</v>
      </c>
      <c r="S49" s="49" t="s">
        <v>185</v>
      </c>
      <c r="T49" s="49"/>
      <c r="U49" s="49"/>
      <c r="V49" s="49"/>
      <c r="W49" s="49"/>
      <c r="X49" s="49"/>
      <c r="Y49" s="49"/>
      <c r="Z49" s="49"/>
      <c r="AA49" s="49"/>
      <c r="AB49" s="49"/>
      <c r="AC49" s="327"/>
    </row>
    <row r="50" spans="2:29" ht="36" customHeight="1" thickBot="1">
      <c r="B50" s="378"/>
      <c r="C50" s="379"/>
      <c r="D50" s="147"/>
      <c r="E50" s="553" t="s">
        <v>31</v>
      </c>
      <c r="F50" s="303"/>
      <c r="G50" s="303"/>
      <c r="H50" s="554"/>
      <c r="I50" s="148"/>
      <c r="J50" s="148"/>
      <c r="K50" s="148"/>
      <c r="L50" s="148"/>
      <c r="M50" s="148"/>
      <c r="N50" s="148"/>
      <c r="O50" s="148"/>
      <c r="P50" s="148"/>
      <c r="Q50" s="149"/>
      <c r="R50" s="150"/>
      <c r="S50" s="151"/>
      <c r="T50" s="151"/>
      <c r="U50" s="151"/>
      <c r="V50" s="151"/>
      <c r="W50" s="151"/>
      <c r="X50" s="151"/>
      <c r="Y50" s="151"/>
      <c r="Z50" s="151"/>
      <c r="AA50" s="151"/>
      <c r="AB50" s="151"/>
      <c r="AC50" s="328"/>
    </row>
    <row r="51" spans="2:43" ht="15.75" customHeight="1">
      <c r="B51" s="363" t="s">
        <v>186</v>
      </c>
      <c r="C51" s="443"/>
      <c r="D51" s="445" t="s">
        <v>32</v>
      </c>
      <c r="E51" s="371"/>
      <c r="F51" s="371"/>
      <c r="G51" s="371"/>
      <c r="H51" s="372"/>
      <c r="I51" s="152" t="s">
        <v>187</v>
      </c>
      <c r="J51" s="30" t="s">
        <v>109</v>
      </c>
      <c r="K51" s="30"/>
      <c r="L51" s="30"/>
      <c r="M51" s="30"/>
      <c r="N51" s="30"/>
      <c r="O51" s="30"/>
      <c r="P51" s="30"/>
      <c r="Q51" s="31"/>
      <c r="R51" s="33"/>
      <c r="S51" s="33"/>
      <c r="T51" s="33"/>
      <c r="U51" s="33"/>
      <c r="V51" s="33"/>
      <c r="W51" s="33"/>
      <c r="X51" s="33"/>
      <c r="Y51" s="33"/>
      <c r="Z51" s="33"/>
      <c r="AA51" s="33"/>
      <c r="AB51" s="80" t="s">
        <v>110</v>
      </c>
      <c r="AC51" s="418"/>
      <c r="AE51" s="42" t="str">
        <f>+I51</f>
        <v>□</v>
      </c>
      <c r="AF51" s="1">
        <f>IF(AE52="■",1,IF(AE53="■",1,0))</f>
        <v>0</v>
      </c>
      <c r="AH51" s="45" t="str">
        <f>IF(AE51&amp;AE52&amp;AE53="■□□","◎無し",IF(AE51&amp;AE52&amp;AE53="□■□","●適合",IF(AE51&amp;AE52&amp;AE53="□□■","◆未達",IF(AE51&amp;AE52&amp;AE53="□□□","■未答","▼矛盾"))))</f>
        <v>■未答</v>
      </c>
      <c r="AI51" s="61"/>
      <c r="AL51" s="37" t="s">
        <v>111</v>
      </c>
      <c r="AM51" s="46" t="s">
        <v>112</v>
      </c>
      <c r="AN51" s="46" t="s">
        <v>113</v>
      </c>
      <c r="AO51" s="46" t="s">
        <v>114</v>
      </c>
      <c r="AP51" s="46" t="s">
        <v>115</v>
      </c>
      <c r="AQ51" s="46" t="s">
        <v>91</v>
      </c>
    </row>
    <row r="52" spans="2:43" ht="15.75" customHeight="1">
      <c r="B52" s="365"/>
      <c r="C52" s="377"/>
      <c r="D52" s="341"/>
      <c r="E52" s="342"/>
      <c r="F52" s="342"/>
      <c r="G52" s="342"/>
      <c r="H52" s="343"/>
      <c r="I52" s="63" t="s">
        <v>116</v>
      </c>
      <c r="J52" s="37" t="s">
        <v>188</v>
      </c>
      <c r="K52" s="37"/>
      <c r="L52" s="37"/>
      <c r="M52" s="37"/>
      <c r="N52" s="37"/>
      <c r="O52" s="37"/>
      <c r="P52" s="37"/>
      <c r="Q52" s="39"/>
      <c r="R52" s="306" t="s">
        <v>189</v>
      </c>
      <c r="S52" s="307"/>
      <c r="T52" s="307"/>
      <c r="U52" s="307"/>
      <c r="V52" s="307"/>
      <c r="W52" s="307"/>
      <c r="X52" s="299"/>
      <c r="Y52" s="299"/>
      <c r="Z52" s="299"/>
      <c r="AA52" s="49" t="s">
        <v>173</v>
      </c>
      <c r="AB52" s="49"/>
      <c r="AC52" s="327"/>
      <c r="AE52" s="1" t="str">
        <f>+I52</f>
        <v>□</v>
      </c>
      <c r="AF52" s="1">
        <f>+X52</f>
        <v>0</v>
      </c>
      <c r="AJ52" s="43" t="str">
        <f>IF(AF51=1,IF(AF52=0,"■未答",IF(AF52&lt;780,"◆未達","●範囲内")),"■未答")</f>
        <v>■未答</v>
      </c>
      <c r="AL52" s="37"/>
      <c r="AM52" s="43" t="s">
        <v>65</v>
      </c>
      <c r="AN52" s="43" t="s">
        <v>66</v>
      </c>
      <c r="AO52" s="43" t="s">
        <v>67</v>
      </c>
      <c r="AP52" s="45" t="s">
        <v>92</v>
      </c>
      <c r="AQ52" s="45" t="s">
        <v>68</v>
      </c>
    </row>
    <row r="53" spans="2:36" ht="15.75" customHeight="1">
      <c r="B53" s="365"/>
      <c r="C53" s="377"/>
      <c r="D53" s="344"/>
      <c r="E53" s="345"/>
      <c r="F53" s="345"/>
      <c r="G53" s="345"/>
      <c r="H53" s="346"/>
      <c r="I53" s="66" t="s">
        <v>106</v>
      </c>
      <c r="J53" s="85" t="s">
        <v>190</v>
      </c>
      <c r="K53" s="85"/>
      <c r="L53" s="85"/>
      <c r="M53" s="85"/>
      <c r="N53" s="85"/>
      <c r="O53" s="85"/>
      <c r="P53" s="85"/>
      <c r="Q53" s="86"/>
      <c r="R53" s="350" t="s">
        <v>191</v>
      </c>
      <c r="S53" s="351"/>
      <c r="T53" s="351"/>
      <c r="U53" s="351"/>
      <c r="V53" s="351"/>
      <c r="W53" s="351"/>
      <c r="X53" s="352"/>
      <c r="Y53" s="352"/>
      <c r="Z53" s="352"/>
      <c r="AA53" s="70" t="s">
        <v>192</v>
      </c>
      <c r="AB53" s="70"/>
      <c r="AC53" s="430"/>
      <c r="AE53" s="1" t="str">
        <f>+I53</f>
        <v>□</v>
      </c>
      <c r="AF53" s="1">
        <f>+X53</f>
        <v>0</v>
      </c>
      <c r="AJ53" s="43" t="str">
        <f>IF(AF51=1,IF(AF53=0,"■未答◎無段",IF(AF53&lt;750,"◆未達","●範囲内")),"■未答")</f>
        <v>■未答</v>
      </c>
    </row>
    <row r="54" spans="2:42" ht="20.25" customHeight="1">
      <c r="B54" s="365"/>
      <c r="C54" s="377"/>
      <c r="D54" s="338" t="s">
        <v>33</v>
      </c>
      <c r="E54" s="339"/>
      <c r="F54" s="339"/>
      <c r="G54" s="339"/>
      <c r="H54" s="340"/>
      <c r="I54" s="105"/>
      <c r="J54" s="58"/>
      <c r="K54" s="58"/>
      <c r="L54" s="58"/>
      <c r="M54" s="58"/>
      <c r="N54" s="58"/>
      <c r="O54" s="58"/>
      <c r="P54" s="58"/>
      <c r="Q54" s="59"/>
      <c r="R54" s="79"/>
      <c r="S54" s="79"/>
      <c r="T54" s="79"/>
      <c r="U54" s="79"/>
      <c r="V54" s="79"/>
      <c r="W54" s="79"/>
      <c r="X54" s="92"/>
      <c r="Y54" s="92"/>
      <c r="Z54" s="92"/>
      <c r="AA54" s="92"/>
      <c r="AB54" s="79"/>
      <c r="AC54" s="326"/>
      <c r="AE54" s="42" t="str">
        <f>+I55</f>
        <v>□</v>
      </c>
      <c r="AF54" s="1">
        <f>IF(AE55="■",1,IF(AE56="■",1,0))</f>
        <v>0</v>
      </c>
      <c r="AH54" s="43" t="str">
        <f>IF(AE54&amp;AE55="■□","●適合",IF(AE54&amp;AE55="□■","◆未達",IF(AE54&amp;AE55="□□","■未答","▼矛盾")))</f>
        <v>■未答</v>
      </c>
      <c r="AI54" s="44"/>
      <c r="AL54" s="37" t="s">
        <v>87</v>
      </c>
      <c r="AM54" s="46" t="s">
        <v>88</v>
      </c>
      <c r="AN54" s="46" t="s">
        <v>89</v>
      </c>
      <c r="AO54" s="46" t="s">
        <v>90</v>
      </c>
      <c r="AP54" s="46" t="s">
        <v>91</v>
      </c>
    </row>
    <row r="55" spans="2:42" ht="25.5" customHeight="1">
      <c r="B55" s="365"/>
      <c r="C55" s="377"/>
      <c r="D55" s="341"/>
      <c r="E55" s="342"/>
      <c r="F55" s="342"/>
      <c r="G55" s="342"/>
      <c r="H55" s="343"/>
      <c r="I55" s="63" t="s">
        <v>116</v>
      </c>
      <c r="J55" s="37" t="s">
        <v>193</v>
      </c>
      <c r="K55" s="37"/>
      <c r="L55" s="37"/>
      <c r="M55" s="37"/>
      <c r="N55" s="37"/>
      <c r="O55" s="37"/>
      <c r="P55" s="37"/>
      <c r="Q55" s="39"/>
      <c r="R55" s="306" t="s">
        <v>194</v>
      </c>
      <c r="S55" s="307"/>
      <c r="T55" s="307"/>
      <c r="U55" s="307"/>
      <c r="V55" s="307"/>
      <c r="W55" s="307"/>
      <c r="X55" s="299"/>
      <c r="Y55" s="299"/>
      <c r="Z55" s="299"/>
      <c r="AA55" s="49" t="s">
        <v>195</v>
      </c>
      <c r="AB55" s="49"/>
      <c r="AC55" s="327"/>
      <c r="AE55" s="1" t="str">
        <f>+I56</f>
        <v>□</v>
      </c>
      <c r="AF55" s="1">
        <f>+X55</f>
        <v>0</v>
      </c>
      <c r="AJ55" s="43" t="str">
        <f>IF(AF54=1,IF(AF55=0,"■未答",IF(AF55&lt;750,"◆未達","●範囲内")),"■未答")</f>
        <v>■未答</v>
      </c>
      <c r="AM55" s="43" t="s">
        <v>66</v>
      </c>
      <c r="AN55" s="43" t="s">
        <v>67</v>
      </c>
      <c r="AO55" s="45" t="s">
        <v>92</v>
      </c>
      <c r="AP55" s="45" t="s">
        <v>68</v>
      </c>
    </row>
    <row r="56" spans="2:36" ht="25.5" customHeight="1">
      <c r="B56" s="365"/>
      <c r="C56" s="377"/>
      <c r="D56" s="341"/>
      <c r="E56" s="342"/>
      <c r="F56" s="342"/>
      <c r="G56" s="342"/>
      <c r="H56" s="343"/>
      <c r="I56" s="63" t="s">
        <v>106</v>
      </c>
      <c r="J56" s="37" t="s">
        <v>196</v>
      </c>
      <c r="K56" s="37"/>
      <c r="L56" s="37"/>
      <c r="M56" s="37"/>
      <c r="N56" s="37"/>
      <c r="O56" s="37"/>
      <c r="P56" s="37"/>
      <c r="Q56" s="39"/>
      <c r="R56" s="306" t="s">
        <v>197</v>
      </c>
      <c r="S56" s="307"/>
      <c r="T56" s="307"/>
      <c r="U56" s="307"/>
      <c r="V56" s="307"/>
      <c r="W56" s="307"/>
      <c r="X56" s="299"/>
      <c r="Y56" s="299"/>
      <c r="Z56" s="299"/>
      <c r="AA56" s="49" t="s">
        <v>198</v>
      </c>
      <c r="AB56" s="49"/>
      <c r="AC56" s="327"/>
      <c r="AF56" s="1">
        <f>+X56</f>
        <v>0</v>
      </c>
      <c r="AJ56" s="43" t="str">
        <f>IF(AF54=1,IF(AF56=0,"■未答◎無段",IF(AF56&lt;600,"◆未達","●範囲内")),"■未答")</f>
        <v>■未答</v>
      </c>
    </row>
    <row r="57" spans="2:29" ht="21" customHeight="1" thickBot="1">
      <c r="B57" s="378"/>
      <c r="C57" s="379"/>
      <c r="D57" s="427"/>
      <c r="E57" s="428"/>
      <c r="F57" s="428"/>
      <c r="G57" s="428"/>
      <c r="H57" s="429"/>
      <c r="I57" s="154"/>
      <c r="J57" s="148"/>
      <c r="K57" s="148"/>
      <c r="L57" s="148"/>
      <c r="M57" s="148"/>
      <c r="N57" s="148"/>
      <c r="O57" s="148"/>
      <c r="P57" s="148"/>
      <c r="Q57" s="149"/>
      <c r="R57" s="151"/>
      <c r="S57" s="151"/>
      <c r="T57" s="151"/>
      <c r="U57" s="151"/>
      <c r="V57" s="155"/>
      <c r="W57" s="155"/>
      <c r="X57" s="155"/>
      <c r="Y57" s="155"/>
      <c r="Z57" s="155"/>
      <c r="AA57" s="155"/>
      <c r="AB57" s="155"/>
      <c r="AC57" s="328"/>
    </row>
    <row r="58" spans="2:44" ht="21.75" customHeight="1">
      <c r="B58" s="365" t="s">
        <v>199</v>
      </c>
      <c r="C58" s="545"/>
      <c r="D58" s="445" t="s">
        <v>200</v>
      </c>
      <c r="E58" s="371"/>
      <c r="F58" s="371"/>
      <c r="G58" s="371"/>
      <c r="H58" s="372"/>
      <c r="I58" s="63" t="s">
        <v>201</v>
      </c>
      <c r="J58" s="37" t="s">
        <v>202</v>
      </c>
      <c r="K58" s="37"/>
      <c r="L58" s="37"/>
      <c r="M58" s="38"/>
      <c r="N58" s="38"/>
      <c r="O58" s="37"/>
      <c r="P58" s="37"/>
      <c r="Q58" s="39"/>
      <c r="R58" s="32"/>
      <c r="S58" s="33"/>
      <c r="T58" s="33"/>
      <c r="U58" s="33"/>
      <c r="V58" s="33"/>
      <c r="W58" s="33"/>
      <c r="X58" s="33"/>
      <c r="Y58" s="33"/>
      <c r="Z58" s="33"/>
      <c r="AA58" s="33"/>
      <c r="AB58" s="80" t="s">
        <v>110</v>
      </c>
      <c r="AC58" s="418"/>
      <c r="AE58" s="42" t="str">
        <f>+I58</f>
        <v>□</v>
      </c>
      <c r="AH58" s="45" t="str">
        <f>IF(AE58&amp;AE59&amp;AE60&amp;AE61="■□□□","◎無し",IF(AE58&amp;AE59&amp;AE60&amp;AE61="□■□□","Ｅ適合",IF(AE58&amp;AE59&amp;AE60&amp;AE61="□□■□","●適合",IF(AE58&amp;AE59&amp;AE60&amp;AE61="□□□■","◆未達",IF(AE58&amp;AE59&amp;AE60&amp;AE61="□□□□","■未答","▼矛盾")))))</f>
        <v>■未答</v>
      </c>
      <c r="AI58" s="61"/>
      <c r="AL58" s="37" t="s">
        <v>96</v>
      </c>
      <c r="AM58" s="53" t="s">
        <v>98</v>
      </c>
      <c r="AN58" s="53" t="s">
        <v>97</v>
      </c>
      <c r="AO58" s="53" t="s">
        <v>99</v>
      </c>
      <c r="AP58" s="53" t="s">
        <v>100</v>
      </c>
      <c r="AQ58" s="53" t="s">
        <v>101</v>
      </c>
      <c r="AR58" s="53" t="s">
        <v>91</v>
      </c>
    </row>
    <row r="59" spans="2:44" ht="21.75" customHeight="1">
      <c r="B59" s="365"/>
      <c r="C59" s="545"/>
      <c r="D59" s="341"/>
      <c r="E59" s="342"/>
      <c r="F59" s="342"/>
      <c r="G59" s="342"/>
      <c r="H59" s="343"/>
      <c r="I59" s="63" t="s">
        <v>102</v>
      </c>
      <c r="J59" s="37" t="s">
        <v>203</v>
      </c>
      <c r="K59" s="37"/>
      <c r="L59" s="37"/>
      <c r="M59" s="37"/>
      <c r="N59" s="37"/>
      <c r="O59" s="37"/>
      <c r="P59" s="37"/>
      <c r="Q59" s="39"/>
      <c r="R59" s="449" t="s">
        <v>204</v>
      </c>
      <c r="S59" s="450"/>
      <c r="T59" s="299"/>
      <c r="U59" s="299"/>
      <c r="V59" s="156" t="s">
        <v>205</v>
      </c>
      <c r="W59" s="299"/>
      <c r="X59" s="299"/>
      <c r="Y59" s="49"/>
      <c r="Z59" s="49"/>
      <c r="AA59" s="49"/>
      <c r="AB59" s="49"/>
      <c r="AC59" s="327"/>
      <c r="AE59" s="1" t="str">
        <f>+I59</f>
        <v>□</v>
      </c>
      <c r="AL59" s="37"/>
      <c r="AM59" s="43" t="s">
        <v>65</v>
      </c>
      <c r="AN59" s="43" t="s">
        <v>206</v>
      </c>
      <c r="AO59" s="43" t="s">
        <v>66</v>
      </c>
      <c r="AP59" s="43" t="s">
        <v>67</v>
      </c>
      <c r="AQ59" s="45" t="s">
        <v>92</v>
      </c>
      <c r="AR59" s="45" t="s">
        <v>68</v>
      </c>
    </row>
    <row r="60" spans="2:36" ht="26.25" customHeight="1">
      <c r="B60" s="365"/>
      <c r="C60" s="545"/>
      <c r="D60" s="35"/>
      <c r="E60" s="338" t="s">
        <v>207</v>
      </c>
      <c r="F60" s="339"/>
      <c r="G60" s="339"/>
      <c r="H60" s="340"/>
      <c r="I60" s="94"/>
      <c r="J60" s="37"/>
      <c r="K60" s="37"/>
      <c r="L60" s="37"/>
      <c r="M60" s="37"/>
      <c r="N60" s="37"/>
      <c r="O60" s="37"/>
      <c r="P60" s="37"/>
      <c r="Q60" s="39"/>
      <c r="R60" s="157"/>
      <c r="S60" s="97"/>
      <c r="T60" s="97"/>
      <c r="U60" s="97"/>
      <c r="V60" s="97"/>
      <c r="W60" s="347"/>
      <c r="X60" s="347"/>
      <c r="Y60" s="97"/>
      <c r="Z60" s="97"/>
      <c r="AA60" s="49"/>
      <c r="AB60" s="81"/>
      <c r="AC60" s="327"/>
      <c r="AE60" s="1" t="str">
        <f>+I61</f>
        <v>□</v>
      </c>
      <c r="AH60" s="158">
        <f>IF(W59=0,0,T59/W59)</f>
        <v>0</v>
      </c>
      <c r="AJ60" s="43">
        <f>IF(AH60=0,"",IF(AH60&gt;(22/21),"◆過勾配","●適合"))</f>
      </c>
    </row>
    <row r="61" spans="2:34" ht="16.5" customHeight="1">
      <c r="B61" s="365"/>
      <c r="C61" s="545"/>
      <c r="D61" s="35"/>
      <c r="E61" s="344"/>
      <c r="F61" s="345"/>
      <c r="G61" s="345"/>
      <c r="H61" s="346"/>
      <c r="I61" s="63" t="s">
        <v>208</v>
      </c>
      <c r="J61" s="336" t="s">
        <v>209</v>
      </c>
      <c r="K61" s="336"/>
      <c r="L61" s="336"/>
      <c r="M61" s="336"/>
      <c r="N61" s="336"/>
      <c r="O61" s="336"/>
      <c r="P61" s="336"/>
      <c r="Q61" s="337"/>
      <c r="R61" s="306" t="s">
        <v>210</v>
      </c>
      <c r="S61" s="307"/>
      <c r="T61" s="307"/>
      <c r="U61" s="307"/>
      <c r="V61" s="299"/>
      <c r="W61" s="299"/>
      <c r="X61" s="49" t="s">
        <v>175</v>
      </c>
      <c r="Y61" s="49"/>
      <c r="Z61" s="49"/>
      <c r="AA61" s="49"/>
      <c r="AB61" s="81"/>
      <c r="AC61" s="327"/>
      <c r="AE61" s="1" t="str">
        <f>+I62</f>
        <v>□</v>
      </c>
      <c r="AH61" s="159" t="s">
        <v>211</v>
      </c>
    </row>
    <row r="62" spans="2:36" ht="16.5" customHeight="1">
      <c r="B62" s="365"/>
      <c r="C62" s="545"/>
      <c r="D62" s="35"/>
      <c r="E62" s="300" t="s">
        <v>212</v>
      </c>
      <c r="F62" s="301"/>
      <c r="G62" s="301"/>
      <c r="H62" s="541"/>
      <c r="I62" s="63" t="s">
        <v>106</v>
      </c>
      <c r="J62" s="336" t="s">
        <v>213</v>
      </c>
      <c r="K62" s="336"/>
      <c r="L62" s="336"/>
      <c r="M62" s="336"/>
      <c r="N62" s="336"/>
      <c r="O62" s="336"/>
      <c r="P62" s="336"/>
      <c r="Q62" s="337"/>
      <c r="R62" s="306" t="s">
        <v>214</v>
      </c>
      <c r="S62" s="307"/>
      <c r="T62" s="307"/>
      <c r="U62" s="307"/>
      <c r="V62" s="299"/>
      <c r="W62" s="299"/>
      <c r="X62" s="49" t="s">
        <v>173</v>
      </c>
      <c r="Y62" s="97"/>
      <c r="Z62" s="97"/>
      <c r="AA62" s="49"/>
      <c r="AB62" s="81"/>
      <c r="AC62" s="327"/>
      <c r="AH62" s="160" t="s">
        <v>215</v>
      </c>
      <c r="AJ62" s="45" t="str">
        <f>IF(V62&gt;0,IF(V62&lt;195,"◆195未満","●適合"),"■未答")</f>
        <v>■未答</v>
      </c>
    </row>
    <row r="63" spans="2:36" ht="16.5" customHeight="1">
      <c r="B63" s="365"/>
      <c r="C63" s="545"/>
      <c r="D63" s="35"/>
      <c r="E63" s="338" t="s">
        <v>216</v>
      </c>
      <c r="F63" s="339"/>
      <c r="G63" s="339"/>
      <c r="H63" s="340"/>
      <c r="I63" s="37"/>
      <c r="J63" s="37"/>
      <c r="K63" s="37"/>
      <c r="L63" s="37"/>
      <c r="M63" s="37"/>
      <c r="N63" s="37"/>
      <c r="O63" s="37"/>
      <c r="P63" s="37"/>
      <c r="Q63" s="39"/>
      <c r="R63" s="56"/>
      <c r="S63" s="358" t="s">
        <v>217</v>
      </c>
      <c r="T63" s="358"/>
      <c r="U63" s="358"/>
      <c r="V63" s="358"/>
      <c r="W63" s="358"/>
      <c r="X63" s="358"/>
      <c r="Y63" s="359">
        <f>+V61*2+V62</f>
        <v>0</v>
      </c>
      <c r="Z63" s="359"/>
      <c r="AA63" s="49" t="s">
        <v>218</v>
      </c>
      <c r="AB63" s="49"/>
      <c r="AC63" s="327"/>
      <c r="AH63" s="160" t="s">
        <v>219</v>
      </c>
      <c r="AJ63" s="45" t="str">
        <f>IF(Y63&gt;0,IF((V61*2+V62)&lt;550,IF((V61*2+V62)&gt;750,"◆未達","●適合"),"◆未達"),"■未答")</f>
        <v>■未答</v>
      </c>
    </row>
    <row r="64" spans="2:36" ht="16.5" customHeight="1">
      <c r="B64" s="365"/>
      <c r="C64" s="545"/>
      <c r="D64" s="35"/>
      <c r="E64" s="341"/>
      <c r="F64" s="342"/>
      <c r="G64" s="342"/>
      <c r="H64" s="343"/>
      <c r="I64" s="37"/>
      <c r="J64" s="37"/>
      <c r="K64" s="37"/>
      <c r="L64" s="37"/>
      <c r="M64" s="37"/>
      <c r="N64" s="37"/>
      <c r="O64" s="37"/>
      <c r="P64" s="37"/>
      <c r="Q64" s="39"/>
      <c r="R64" s="306" t="s">
        <v>220</v>
      </c>
      <c r="S64" s="307"/>
      <c r="T64" s="307"/>
      <c r="U64" s="307"/>
      <c r="V64" s="299"/>
      <c r="W64" s="299"/>
      <c r="X64" s="49" t="s">
        <v>147</v>
      </c>
      <c r="Y64" s="97"/>
      <c r="Z64" s="97"/>
      <c r="AA64" s="49"/>
      <c r="AB64" s="49"/>
      <c r="AC64" s="327"/>
      <c r="AH64" s="113" t="s">
        <v>221</v>
      </c>
      <c r="AJ64" s="45" t="str">
        <f>IF(V64&gt;0,IF(V64&gt;30,"◆30超過","●適合"),"■未答")</f>
        <v>■未答</v>
      </c>
    </row>
    <row r="65" spans="2:40" ht="8.25" customHeight="1">
      <c r="B65" s="365"/>
      <c r="C65" s="545"/>
      <c r="D65" s="35"/>
      <c r="E65" s="341"/>
      <c r="F65" s="342"/>
      <c r="G65" s="342"/>
      <c r="H65" s="343"/>
      <c r="I65" s="37"/>
      <c r="J65" s="37"/>
      <c r="K65" s="37"/>
      <c r="L65" s="37"/>
      <c r="M65" s="37"/>
      <c r="N65" s="37"/>
      <c r="O65" s="37"/>
      <c r="P65" s="37"/>
      <c r="Q65" s="39"/>
      <c r="R65" s="56"/>
      <c r="S65" s="49"/>
      <c r="T65" s="49"/>
      <c r="U65" s="97"/>
      <c r="V65" s="97"/>
      <c r="W65" s="97"/>
      <c r="X65" s="97"/>
      <c r="Y65" s="97"/>
      <c r="Z65" s="49"/>
      <c r="AA65" s="49"/>
      <c r="AB65" s="49"/>
      <c r="AC65" s="327"/>
      <c r="AH65" s="113"/>
      <c r="AN65" s="138"/>
    </row>
    <row r="66" spans="2:34" ht="19.5" customHeight="1">
      <c r="B66" s="365"/>
      <c r="C66" s="545"/>
      <c r="D66" s="35"/>
      <c r="E66" s="341"/>
      <c r="F66" s="342"/>
      <c r="G66" s="342"/>
      <c r="H66" s="343"/>
      <c r="I66" s="37"/>
      <c r="J66" s="37"/>
      <c r="K66" s="37"/>
      <c r="L66" s="37"/>
      <c r="M66" s="37"/>
      <c r="N66" s="37"/>
      <c r="O66" s="37"/>
      <c r="P66" s="37"/>
      <c r="Q66" s="39"/>
      <c r="R66" s="48"/>
      <c r="S66" s="97"/>
      <c r="T66" s="97"/>
      <c r="U66" s="97"/>
      <c r="V66" s="97"/>
      <c r="W66" s="97"/>
      <c r="X66" s="97"/>
      <c r="Y66" s="97"/>
      <c r="Z66" s="49"/>
      <c r="AA66" s="49"/>
      <c r="AB66" s="49"/>
      <c r="AC66" s="327"/>
      <c r="AH66" s="113"/>
    </row>
    <row r="67" spans="2:45" ht="19.5" customHeight="1">
      <c r="B67" s="365"/>
      <c r="C67" s="545"/>
      <c r="D67" s="35"/>
      <c r="E67" s="71"/>
      <c r="F67" s="529" t="s">
        <v>222</v>
      </c>
      <c r="G67" s="530"/>
      <c r="H67" s="531"/>
      <c r="I67" s="37"/>
      <c r="J67" s="37"/>
      <c r="K67" s="37"/>
      <c r="L67" s="37"/>
      <c r="M67" s="37"/>
      <c r="N67" s="37"/>
      <c r="O67" s="37"/>
      <c r="P67" s="37"/>
      <c r="Q67" s="39"/>
      <c r="R67" s="40" t="s">
        <v>123</v>
      </c>
      <c r="S67" s="49" t="s">
        <v>223</v>
      </c>
      <c r="T67" s="49"/>
      <c r="U67" s="49"/>
      <c r="V67" s="49"/>
      <c r="W67" s="97"/>
      <c r="X67" s="97"/>
      <c r="Y67" s="97"/>
      <c r="Z67" s="49"/>
      <c r="AA67" s="49"/>
      <c r="AB67" s="49"/>
      <c r="AC67" s="327"/>
      <c r="AF67" s="1" t="str">
        <f>+R67</f>
        <v>□</v>
      </c>
      <c r="AH67" s="113" t="s">
        <v>224</v>
      </c>
      <c r="AJ67" s="45" t="str">
        <f>IF(AF67&amp;AF68&amp;AF69&amp;AF70&amp;AF71="■□□□□","◎無し",IF(AF67&amp;AF68&amp;AF69&amp;AF70&amp;AF71="□■□□□","◆寸法",IF(AF67&amp;AF68&amp;AF69&amp;AF70&amp;AF71="□□■□□","①階段",IF(AF67&amp;AF68&amp;AF69&amp;AF70&amp;AF71="□□□■□","②階段",IF(AF67&amp;AF68&amp;AF69&amp;AF70&amp;AF71="□□□□■","③階段",IF(AF67&amp;AF68&amp;AF69&amp;AF70&amp;AF71="□□□□□","■未答","▼矛盾"))))))</f>
        <v>■未答</v>
      </c>
      <c r="AL67" s="37" t="s">
        <v>225</v>
      </c>
      <c r="AM67" s="53" t="s">
        <v>226</v>
      </c>
      <c r="AN67" s="53" t="s">
        <v>227</v>
      </c>
      <c r="AO67" s="53" t="s">
        <v>228</v>
      </c>
      <c r="AP67" s="53" t="s">
        <v>229</v>
      </c>
      <c r="AQ67" s="53" t="s">
        <v>230</v>
      </c>
      <c r="AR67" s="53" t="s">
        <v>230</v>
      </c>
      <c r="AS67" s="53" t="s">
        <v>91</v>
      </c>
    </row>
    <row r="68" spans="2:45" ht="19.5" customHeight="1">
      <c r="B68" s="365"/>
      <c r="C68" s="545"/>
      <c r="D68" s="35"/>
      <c r="E68" s="71"/>
      <c r="F68" s="537"/>
      <c r="G68" s="538"/>
      <c r="H68" s="539"/>
      <c r="I68" s="37"/>
      <c r="J68" s="37"/>
      <c r="K68" s="37"/>
      <c r="L68" s="37"/>
      <c r="M68" s="37"/>
      <c r="N68" s="37"/>
      <c r="O68" s="37"/>
      <c r="P68" s="37"/>
      <c r="Q68" s="39"/>
      <c r="R68" s="40" t="s">
        <v>116</v>
      </c>
      <c r="S68" s="49" t="s">
        <v>231</v>
      </c>
      <c r="T68" s="49"/>
      <c r="U68" s="49"/>
      <c r="V68" s="49"/>
      <c r="W68" s="49"/>
      <c r="X68" s="49"/>
      <c r="Y68" s="49"/>
      <c r="Z68" s="49"/>
      <c r="AA68" s="49"/>
      <c r="AB68" s="49"/>
      <c r="AC68" s="327"/>
      <c r="AF68" s="1" t="str">
        <f>+R68</f>
        <v>□</v>
      </c>
      <c r="AL68" s="37"/>
      <c r="AM68" s="43" t="s">
        <v>65</v>
      </c>
      <c r="AN68" s="43" t="s">
        <v>232</v>
      </c>
      <c r="AO68" s="43" t="s">
        <v>233</v>
      </c>
      <c r="AP68" s="43" t="s">
        <v>234</v>
      </c>
      <c r="AQ68" s="45" t="s">
        <v>235</v>
      </c>
      <c r="AR68" s="45" t="s">
        <v>92</v>
      </c>
      <c r="AS68" s="161" t="s">
        <v>68</v>
      </c>
    </row>
    <row r="69" spans="2:32" ht="19.5" customHeight="1">
      <c r="B69" s="365"/>
      <c r="C69" s="545"/>
      <c r="D69" s="35"/>
      <c r="E69" s="71"/>
      <c r="F69" s="529" t="s">
        <v>236</v>
      </c>
      <c r="G69" s="530"/>
      <c r="H69" s="531"/>
      <c r="I69" s="37"/>
      <c r="J69" s="37"/>
      <c r="K69" s="37"/>
      <c r="L69" s="37"/>
      <c r="M69" s="37"/>
      <c r="N69" s="37"/>
      <c r="O69" s="37"/>
      <c r="P69" s="37"/>
      <c r="Q69" s="39"/>
      <c r="R69" s="40" t="s">
        <v>106</v>
      </c>
      <c r="S69" s="49" t="s">
        <v>237</v>
      </c>
      <c r="T69" s="49"/>
      <c r="U69" s="49"/>
      <c r="V69" s="49"/>
      <c r="W69" s="49"/>
      <c r="X69" s="49"/>
      <c r="Y69" s="49"/>
      <c r="Z69" s="49"/>
      <c r="AA69" s="49"/>
      <c r="AB69" s="49"/>
      <c r="AC69" s="327"/>
      <c r="AF69" s="1" t="str">
        <f>+R69</f>
        <v>□</v>
      </c>
    </row>
    <row r="70" spans="2:32" ht="19.5" customHeight="1">
      <c r="B70" s="365"/>
      <c r="C70" s="545"/>
      <c r="D70" s="35"/>
      <c r="E70" s="71"/>
      <c r="F70" s="537"/>
      <c r="G70" s="538"/>
      <c r="H70" s="539"/>
      <c r="I70" s="37"/>
      <c r="J70" s="37"/>
      <c r="K70" s="37"/>
      <c r="L70" s="37"/>
      <c r="M70" s="37"/>
      <c r="N70" s="37"/>
      <c r="O70" s="37"/>
      <c r="P70" s="37"/>
      <c r="Q70" s="39"/>
      <c r="R70" s="40" t="s">
        <v>238</v>
      </c>
      <c r="S70" s="49" t="s">
        <v>239</v>
      </c>
      <c r="T70" s="49"/>
      <c r="U70" s="49"/>
      <c r="V70" s="49"/>
      <c r="W70" s="49"/>
      <c r="X70" s="49"/>
      <c r="Y70" s="49"/>
      <c r="Z70" s="49"/>
      <c r="AA70" s="49"/>
      <c r="AB70" s="49"/>
      <c r="AC70" s="327"/>
      <c r="AF70" s="1" t="str">
        <f>+R70</f>
        <v>□</v>
      </c>
    </row>
    <row r="71" spans="2:32" ht="19.5" customHeight="1">
      <c r="B71" s="365"/>
      <c r="C71" s="545"/>
      <c r="D71" s="35"/>
      <c r="E71" s="71"/>
      <c r="F71" s="529" t="s">
        <v>240</v>
      </c>
      <c r="G71" s="530"/>
      <c r="H71" s="531"/>
      <c r="I71" s="37"/>
      <c r="J71" s="37"/>
      <c r="K71" s="37"/>
      <c r="L71" s="37"/>
      <c r="M71" s="37"/>
      <c r="N71" s="37"/>
      <c r="O71" s="37"/>
      <c r="P71" s="37"/>
      <c r="Q71" s="39"/>
      <c r="R71" s="40" t="s">
        <v>238</v>
      </c>
      <c r="S71" s="49" t="s">
        <v>241</v>
      </c>
      <c r="T71" s="49"/>
      <c r="U71" s="49"/>
      <c r="V71" s="49"/>
      <c r="W71" s="49"/>
      <c r="X71" s="49"/>
      <c r="Y71" s="49"/>
      <c r="Z71" s="49"/>
      <c r="AA71" s="49"/>
      <c r="AB71" s="49"/>
      <c r="AC71" s="327"/>
      <c r="AF71" s="1" t="str">
        <f>+R71</f>
        <v>□</v>
      </c>
    </row>
    <row r="72" spans="2:29" ht="19.5" customHeight="1" thickBot="1">
      <c r="B72" s="378"/>
      <c r="C72" s="546"/>
      <c r="D72" s="35"/>
      <c r="E72" s="71"/>
      <c r="F72" s="532"/>
      <c r="G72" s="533"/>
      <c r="H72" s="534"/>
      <c r="I72" s="148"/>
      <c r="J72" s="148"/>
      <c r="K72" s="148"/>
      <c r="L72" s="148"/>
      <c r="M72" s="148"/>
      <c r="N72" s="148"/>
      <c r="O72" s="148"/>
      <c r="P72" s="148"/>
      <c r="Q72" s="149"/>
      <c r="R72" s="150"/>
      <c r="S72" s="151"/>
      <c r="T72" s="151"/>
      <c r="U72" s="151"/>
      <c r="V72" s="151"/>
      <c r="W72" s="151"/>
      <c r="X72" s="151"/>
      <c r="Y72" s="151"/>
      <c r="Z72" s="151"/>
      <c r="AA72" s="151"/>
      <c r="AB72" s="151"/>
      <c r="AC72" s="328"/>
    </row>
    <row r="73" spans="2:43" ht="16.5" customHeight="1">
      <c r="B73" s="474" t="s">
        <v>242</v>
      </c>
      <c r="C73" s="475"/>
      <c r="D73" s="445" t="s">
        <v>34</v>
      </c>
      <c r="E73" s="371"/>
      <c r="F73" s="371"/>
      <c r="G73" s="371"/>
      <c r="H73" s="372"/>
      <c r="I73" s="162" t="s">
        <v>238</v>
      </c>
      <c r="J73" s="163" t="s">
        <v>243</v>
      </c>
      <c r="K73" s="163"/>
      <c r="L73" s="163"/>
      <c r="M73" s="163"/>
      <c r="N73" s="163"/>
      <c r="O73" s="163"/>
      <c r="P73" s="163"/>
      <c r="Q73" s="164"/>
      <c r="R73" s="165"/>
      <c r="S73" s="166"/>
      <c r="T73" s="166"/>
      <c r="U73" s="166"/>
      <c r="V73" s="166"/>
      <c r="W73" s="166"/>
      <c r="X73" s="166"/>
      <c r="Y73" s="166"/>
      <c r="Z73" s="166"/>
      <c r="AA73" s="166"/>
      <c r="AB73" s="166"/>
      <c r="AC73" s="373"/>
      <c r="AE73" s="42" t="str">
        <f>+I73</f>
        <v>□</v>
      </c>
      <c r="AH73" s="45" t="str">
        <f>IF(AE73&amp;AE74&amp;AE75="■□□","●適合",IF(AE73&amp;AE74&amp;AE75="□■□","◆未達",IF(AE73&amp;AE74&amp;AE75="□□■","◆未達",IF(AE73&amp;AE74&amp;AE75="□□□","■未答","▼矛盾"))))</f>
        <v>■未答</v>
      </c>
      <c r="AI73" s="61"/>
      <c r="AL73" s="37" t="s">
        <v>111</v>
      </c>
      <c r="AM73" s="46" t="s">
        <v>112</v>
      </c>
      <c r="AN73" s="46" t="s">
        <v>113</v>
      </c>
      <c r="AO73" s="46" t="s">
        <v>114</v>
      </c>
      <c r="AP73" s="46" t="s">
        <v>115</v>
      </c>
      <c r="AQ73" s="46" t="s">
        <v>91</v>
      </c>
    </row>
    <row r="74" spans="2:43" ht="16.5" customHeight="1">
      <c r="B74" s="476"/>
      <c r="C74" s="477"/>
      <c r="D74" s="341"/>
      <c r="E74" s="342"/>
      <c r="F74" s="342"/>
      <c r="G74" s="342"/>
      <c r="H74" s="343"/>
      <c r="I74" s="168" t="s">
        <v>116</v>
      </c>
      <c r="J74" s="95" t="s">
        <v>244</v>
      </c>
      <c r="K74" s="95"/>
      <c r="L74" s="95"/>
      <c r="M74" s="95"/>
      <c r="N74" s="95"/>
      <c r="O74" s="95"/>
      <c r="P74" s="95"/>
      <c r="Q74" s="96"/>
      <c r="R74" s="157"/>
      <c r="S74" s="97"/>
      <c r="T74" s="97"/>
      <c r="U74" s="97"/>
      <c r="V74" s="97"/>
      <c r="W74" s="97"/>
      <c r="X74" s="97"/>
      <c r="Y74" s="97"/>
      <c r="Z74" s="97"/>
      <c r="AA74" s="97"/>
      <c r="AB74" s="97"/>
      <c r="AC74" s="334"/>
      <c r="AE74" s="1" t="str">
        <f>+I74</f>
        <v>□</v>
      </c>
      <c r="AL74" s="37"/>
      <c r="AM74" s="43" t="s">
        <v>66</v>
      </c>
      <c r="AN74" s="43" t="s">
        <v>67</v>
      </c>
      <c r="AO74" s="43" t="s">
        <v>67</v>
      </c>
      <c r="AP74" s="45" t="s">
        <v>92</v>
      </c>
      <c r="AQ74" s="45" t="s">
        <v>68</v>
      </c>
    </row>
    <row r="75" spans="2:31" ht="16.5" customHeight="1">
      <c r="B75" s="476"/>
      <c r="C75" s="477"/>
      <c r="D75" s="341"/>
      <c r="E75" s="342"/>
      <c r="F75" s="342"/>
      <c r="G75" s="342"/>
      <c r="H75" s="343"/>
      <c r="I75" s="170" t="s">
        <v>106</v>
      </c>
      <c r="J75" s="101" t="s">
        <v>245</v>
      </c>
      <c r="K75" s="101"/>
      <c r="L75" s="101"/>
      <c r="M75" s="101"/>
      <c r="N75" s="101"/>
      <c r="O75" s="101"/>
      <c r="P75" s="101"/>
      <c r="Q75" s="102"/>
      <c r="R75" s="87"/>
      <c r="S75" s="88"/>
      <c r="T75" s="88"/>
      <c r="U75" s="88"/>
      <c r="V75" s="88"/>
      <c r="W75" s="88"/>
      <c r="X75" s="88"/>
      <c r="Y75" s="88"/>
      <c r="Z75" s="88"/>
      <c r="AA75" s="88"/>
      <c r="AB75" s="88"/>
      <c r="AC75" s="335"/>
      <c r="AE75" s="1" t="str">
        <f>+I75</f>
        <v>□</v>
      </c>
    </row>
    <row r="76" spans="2:29" ht="12.75" customHeight="1">
      <c r="B76" s="476"/>
      <c r="C76" s="477"/>
      <c r="D76" s="71"/>
      <c r="E76" s="171" t="s">
        <v>246</v>
      </c>
      <c r="F76" s="433" t="s">
        <v>247</v>
      </c>
      <c r="G76" s="535"/>
      <c r="H76" s="536"/>
      <c r="I76" s="172"/>
      <c r="J76" s="106"/>
      <c r="K76" s="106"/>
      <c r="L76" s="106"/>
      <c r="M76" s="106"/>
      <c r="N76" s="106"/>
      <c r="O76" s="106"/>
      <c r="P76" s="106"/>
      <c r="Q76" s="107"/>
      <c r="R76" s="91"/>
      <c r="S76" s="92"/>
      <c r="T76" s="92"/>
      <c r="U76" s="92"/>
      <c r="V76" s="92"/>
      <c r="W76" s="92"/>
      <c r="X76" s="92"/>
      <c r="Y76" s="92"/>
      <c r="Z76" s="92"/>
      <c r="AA76" s="92"/>
      <c r="AB76" s="92"/>
      <c r="AC76" s="333"/>
    </row>
    <row r="77" spans="2:29" ht="12.75" customHeight="1">
      <c r="B77" s="476"/>
      <c r="C77" s="477"/>
      <c r="D77" s="71"/>
      <c r="E77" s="173" t="s">
        <v>248</v>
      </c>
      <c r="F77" s="433" t="s">
        <v>249</v>
      </c>
      <c r="G77" s="526"/>
      <c r="H77" s="527"/>
      <c r="I77" s="174"/>
      <c r="J77" s="95"/>
      <c r="K77" s="95"/>
      <c r="L77" s="95"/>
      <c r="M77" s="95"/>
      <c r="N77" s="95"/>
      <c r="O77" s="95"/>
      <c r="P77" s="95"/>
      <c r="Q77" s="96"/>
      <c r="R77" s="157"/>
      <c r="S77" s="97"/>
      <c r="T77" s="97"/>
      <c r="U77" s="97"/>
      <c r="V77" s="97"/>
      <c r="W77" s="97"/>
      <c r="X77" s="97"/>
      <c r="Y77" s="97"/>
      <c r="Z77" s="97"/>
      <c r="AA77" s="97"/>
      <c r="AB77" s="99"/>
      <c r="AC77" s="334"/>
    </row>
    <row r="78" spans="2:44" ht="15.75" customHeight="1">
      <c r="B78" s="476"/>
      <c r="C78" s="477"/>
      <c r="D78" s="71"/>
      <c r="E78" s="436" t="s">
        <v>35</v>
      </c>
      <c r="F78" s="421" t="s">
        <v>36</v>
      </c>
      <c r="G78" s="422"/>
      <c r="H78" s="423"/>
      <c r="I78" s="63" t="s">
        <v>72</v>
      </c>
      <c r="J78" s="37" t="s">
        <v>202</v>
      </c>
      <c r="K78" s="37"/>
      <c r="L78" s="37"/>
      <c r="M78" s="38"/>
      <c r="N78" s="38"/>
      <c r="O78" s="37"/>
      <c r="P78" s="37"/>
      <c r="Q78" s="39"/>
      <c r="R78" s="157"/>
      <c r="S78" s="97"/>
      <c r="T78" s="97"/>
      <c r="U78" s="97"/>
      <c r="V78" s="97"/>
      <c r="W78" s="97"/>
      <c r="X78" s="175"/>
      <c r="Y78" s="175"/>
      <c r="Z78" s="176"/>
      <c r="AA78" s="176"/>
      <c r="AB78" s="177" t="s">
        <v>110</v>
      </c>
      <c r="AC78" s="334"/>
      <c r="AE78" s="42" t="str">
        <f aca="true" t="shared" si="0" ref="AE78:AE94">+I78</f>
        <v>□</v>
      </c>
      <c r="AH78" s="45" t="str">
        <f>IF(AE78&amp;AE79&amp;AE80&amp;AE81="■□□□","◎無し",IF(AE78&amp;AE79&amp;AE80&amp;AE81="□■□□","Ｅ適合",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row>
    <row r="79" spans="2:44" ht="15.75" customHeight="1">
      <c r="B79" s="476"/>
      <c r="C79" s="477"/>
      <c r="D79" s="71"/>
      <c r="E79" s="381"/>
      <c r="F79" s="437"/>
      <c r="G79" s="438"/>
      <c r="H79" s="439"/>
      <c r="I79" s="63" t="s">
        <v>102</v>
      </c>
      <c r="J79" s="37" t="s">
        <v>203</v>
      </c>
      <c r="K79" s="37"/>
      <c r="L79" s="37"/>
      <c r="M79" s="37"/>
      <c r="N79" s="37"/>
      <c r="O79" s="37"/>
      <c r="P79" s="37"/>
      <c r="Q79" s="39"/>
      <c r="R79" s="506" t="s">
        <v>250</v>
      </c>
      <c r="S79" s="347"/>
      <c r="T79" s="347"/>
      <c r="U79" s="347"/>
      <c r="V79" s="347"/>
      <c r="W79" s="347"/>
      <c r="X79" s="446" t="s">
        <v>251</v>
      </c>
      <c r="Y79" s="446"/>
      <c r="Z79" s="299"/>
      <c r="AA79" s="299"/>
      <c r="AB79" s="99"/>
      <c r="AC79" s="334"/>
      <c r="AE79" s="1" t="str">
        <f t="shared" si="0"/>
        <v>□</v>
      </c>
      <c r="AH79" s="160" t="s">
        <v>252</v>
      </c>
      <c r="AJ79" s="178" t="str">
        <f>IF(Z79=0,"■未答",DEGREES(ATAN(1/Z79)))</f>
        <v>■未答</v>
      </c>
      <c r="AL79" s="37"/>
      <c r="AM79" s="43" t="s">
        <v>65</v>
      </c>
      <c r="AN79" s="43" t="s">
        <v>206</v>
      </c>
      <c r="AO79" s="43" t="s">
        <v>66</v>
      </c>
      <c r="AP79" s="43" t="s">
        <v>67</v>
      </c>
      <c r="AQ79" s="45" t="s">
        <v>92</v>
      </c>
      <c r="AR79" s="45" t="s">
        <v>68</v>
      </c>
    </row>
    <row r="80" spans="2:36" ht="15.75" customHeight="1">
      <c r="B80" s="476"/>
      <c r="C80" s="477"/>
      <c r="D80" s="71"/>
      <c r="E80" s="381"/>
      <c r="F80" s="437"/>
      <c r="G80" s="438"/>
      <c r="H80" s="439"/>
      <c r="I80" s="63" t="s">
        <v>106</v>
      </c>
      <c r="J80" s="336" t="s">
        <v>209</v>
      </c>
      <c r="K80" s="336"/>
      <c r="L80" s="336"/>
      <c r="M80" s="336"/>
      <c r="N80" s="336"/>
      <c r="O80" s="336"/>
      <c r="P80" s="336"/>
      <c r="Q80" s="337"/>
      <c r="R80" s="332" t="s">
        <v>253</v>
      </c>
      <c r="S80" s="330"/>
      <c r="T80" s="330"/>
      <c r="U80" s="330"/>
      <c r="V80" s="168" t="s">
        <v>160</v>
      </c>
      <c r="W80" s="347" t="s">
        <v>254</v>
      </c>
      <c r="X80" s="347"/>
      <c r="Y80" s="168" t="s">
        <v>141</v>
      </c>
      <c r="Z80" s="331" t="s">
        <v>255</v>
      </c>
      <c r="AA80" s="330"/>
      <c r="AB80" s="179"/>
      <c r="AC80" s="334"/>
      <c r="AE80" s="1" t="str">
        <f t="shared" si="0"/>
        <v>□</v>
      </c>
      <c r="AH80" s="160" t="s">
        <v>164</v>
      </c>
      <c r="AJ80" s="43" t="str">
        <f>IF(AJ79&gt;45,IF(V80&amp;Y80="■□","●適合",IF(V80&amp;Y80="□■","◆未達",IF(V80&amp;Y80="□□","■未答","▼矛盾"))),IF(V80&amp;Y80="■□","◎十分",IF(V80&amp;Y80="□■","●適合",IF(V80&amp;Y80="□□","■未答","▼矛盾"))))</f>
        <v>■未答</v>
      </c>
    </row>
    <row r="81" spans="2:36" ht="15.75" customHeight="1">
      <c r="B81" s="476"/>
      <c r="C81" s="477"/>
      <c r="D81" s="71"/>
      <c r="E81" s="392"/>
      <c r="F81" s="424"/>
      <c r="G81" s="425"/>
      <c r="H81" s="426"/>
      <c r="I81" s="63" t="s">
        <v>141</v>
      </c>
      <c r="J81" s="336" t="s">
        <v>213</v>
      </c>
      <c r="K81" s="336"/>
      <c r="L81" s="336"/>
      <c r="M81" s="336"/>
      <c r="N81" s="336"/>
      <c r="O81" s="336"/>
      <c r="P81" s="336"/>
      <c r="Q81" s="337"/>
      <c r="R81" s="542" t="s">
        <v>256</v>
      </c>
      <c r="S81" s="543"/>
      <c r="T81" s="543"/>
      <c r="U81" s="543"/>
      <c r="V81" s="543"/>
      <c r="W81" s="543"/>
      <c r="X81" s="69"/>
      <c r="Y81" s="69"/>
      <c r="Z81" s="69"/>
      <c r="AA81" s="88" t="s">
        <v>257</v>
      </c>
      <c r="AB81" s="90"/>
      <c r="AC81" s="335"/>
      <c r="AE81" s="1" t="str">
        <f t="shared" si="0"/>
        <v>□</v>
      </c>
      <c r="AH81" s="160" t="s">
        <v>258</v>
      </c>
      <c r="AJ81" s="45" t="str">
        <f>IF(X81&gt;0,IF(X81&lt;700,"◆低すぎ",IF(X81&gt;900,"◆高すぎ","●適合")),"■未答")</f>
        <v>■未答</v>
      </c>
    </row>
    <row r="82" spans="2:42" ht="12" customHeight="1">
      <c r="B82" s="476"/>
      <c r="C82" s="477"/>
      <c r="D82" s="71"/>
      <c r="E82" s="436" t="s">
        <v>37</v>
      </c>
      <c r="F82" s="421" t="s">
        <v>38</v>
      </c>
      <c r="G82" s="422"/>
      <c r="H82" s="423"/>
      <c r="I82" s="57" t="s">
        <v>141</v>
      </c>
      <c r="J82" s="354" t="s">
        <v>259</v>
      </c>
      <c r="K82" s="354"/>
      <c r="L82" s="354"/>
      <c r="M82" s="354"/>
      <c r="N82" s="354"/>
      <c r="O82" s="354"/>
      <c r="P82" s="354"/>
      <c r="Q82" s="374"/>
      <c r="R82" s="79"/>
      <c r="S82" s="79"/>
      <c r="T82" s="79"/>
      <c r="U82" s="79"/>
      <c r="V82" s="79"/>
      <c r="W82" s="79"/>
      <c r="X82" s="79"/>
      <c r="Y82" s="79"/>
      <c r="Z82" s="79"/>
      <c r="AA82" s="79"/>
      <c r="AB82" s="79"/>
      <c r="AC82" s="326"/>
      <c r="AE82" s="42" t="str">
        <f t="shared" si="0"/>
        <v>□</v>
      </c>
      <c r="AH82" s="43" t="str">
        <f>IF(AE82&amp;AE83="■□","●適合",IF(AE82&amp;AE83="□■","◆未達",IF(AE82&amp;AE83="□□","■未答","▼矛盾")))</f>
        <v>■未答</v>
      </c>
      <c r="AI82" s="44"/>
      <c r="AL82" s="37" t="s">
        <v>87</v>
      </c>
      <c r="AM82" s="46" t="s">
        <v>88</v>
      </c>
      <c r="AN82" s="46" t="s">
        <v>89</v>
      </c>
      <c r="AO82" s="46" t="s">
        <v>90</v>
      </c>
      <c r="AP82" s="46" t="s">
        <v>91</v>
      </c>
    </row>
    <row r="83" spans="2:42" ht="12" customHeight="1">
      <c r="B83" s="476"/>
      <c r="C83" s="477"/>
      <c r="D83" s="71"/>
      <c r="E83" s="392"/>
      <c r="F83" s="424"/>
      <c r="G83" s="425"/>
      <c r="H83" s="426"/>
      <c r="I83" s="66" t="s">
        <v>116</v>
      </c>
      <c r="J83" s="348" t="s">
        <v>260</v>
      </c>
      <c r="K83" s="348"/>
      <c r="L83" s="348"/>
      <c r="M83" s="348"/>
      <c r="N83" s="348"/>
      <c r="O83" s="348"/>
      <c r="P83" s="348"/>
      <c r="Q83" s="349"/>
      <c r="R83" s="70"/>
      <c r="S83" s="70"/>
      <c r="T83" s="70"/>
      <c r="U83" s="70"/>
      <c r="V83" s="70"/>
      <c r="W83" s="70"/>
      <c r="X83" s="70"/>
      <c r="Y83" s="70"/>
      <c r="Z83" s="70"/>
      <c r="AA83" s="70"/>
      <c r="AB83" s="70"/>
      <c r="AC83" s="430"/>
      <c r="AE83" s="1" t="str">
        <f t="shared" si="0"/>
        <v>□</v>
      </c>
      <c r="AM83" s="43" t="s">
        <v>66</v>
      </c>
      <c r="AN83" s="43" t="s">
        <v>67</v>
      </c>
      <c r="AO83" s="45" t="s">
        <v>92</v>
      </c>
      <c r="AP83" s="45" t="s">
        <v>68</v>
      </c>
    </row>
    <row r="84" spans="2:43" ht="12" customHeight="1">
      <c r="B84" s="476"/>
      <c r="C84" s="477"/>
      <c r="D84" s="71"/>
      <c r="E84" s="436" t="s">
        <v>39</v>
      </c>
      <c r="F84" s="421" t="s">
        <v>40</v>
      </c>
      <c r="G84" s="422"/>
      <c r="H84" s="423"/>
      <c r="I84" s="57" t="s">
        <v>70</v>
      </c>
      <c r="J84" s="354" t="s">
        <v>261</v>
      </c>
      <c r="K84" s="354"/>
      <c r="L84" s="354"/>
      <c r="M84" s="354"/>
      <c r="N84" s="354"/>
      <c r="O84" s="354"/>
      <c r="P84" s="354"/>
      <c r="Q84" s="374"/>
      <c r="R84" s="79"/>
      <c r="S84" s="79"/>
      <c r="T84" s="79"/>
      <c r="U84" s="79"/>
      <c r="V84" s="79"/>
      <c r="W84" s="79"/>
      <c r="X84" s="79"/>
      <c r="Y84" s="79"/>
      <c r="Z84" s="79"/>
      <c r="AA84" s="79"/>
      <c r="AB84" s="79"/>
      <c r="AC84" s="326"/>
      <c r="AE84" s="42" t="str">
        <f t="shared" si="0"/>
        <v>□</v>
      </c>
      <c r="AH84" s="45" t="str">
        <f>IF(AE84&amp;AE85&amp;AE86="■□□","◎無し",IF(AE84&amp;AE85&amp;AE86="□■□","●適合",IF(AE84&amp;AE85&amp;AE86="□□■","◆未達",IF(AE84&amp;AE85&amp;AE86="□□□","■未答","▼矛盾"))))</f>
        <v>■未答</v>
      </c>
      <c r="AI84" s="61"/>
      <c r="AL84" s="37" t="s">
        <v>111</v>
      </c>
      <c r="AM84" s="46" t="s">
        <v>112</v>
      </c>
      <c r="AN84" s="46" t="s">
        <v>113</v>
      </c>
      <c r="AO84" s="46" t="s">
        <v>114</v>
      </c>
      <c r="AP84" s="46" t="s">
        <v>115</v>
      </c>
      <c r="AQ84" s="46" t="s">
        <v>91</v>
      </c>
    </row>
    <row r="85" spans="2:43" ht="12" customHeight="1">
      <c r="B85" s="476"/>
      <c r="C85" s="477"/>
      <c r="D85" s="71"/>
      <c r="E85" s="381"/>
      <c r="F85" s="437"/>
      <c r="G85" s="438"/>
      <c r="H85" s="439"/>
      <c r="I85" s="63" t="s">
        <v>116</v>
      </c>
      <c r="J85" s="336" t="s">
        <v>259</v>
      </c>
      <c r="K85" s="336"/>
      <c r="L85" s="336"/>
      <c r="M85" s="336"/>
      <c r="N85" s="336"/>
      <c r="O85" s="336"/>
      <c r="P85" s="336"/>
      <c r="Q85" s="337"/>
      <c r="R85" s="49"/>
      <c r="S85" s="49"/>
      <c r="T85" s="49"/>
      <c r="U85" s="49"/>
      <c r="V85" s="49"/>
      <c r="W85" s="49"/>
      <c r="X85" s="49"/>
      <c r="Y85" s="49"/>
      <c r="Z85" s="49"/>
      <c r="AA85" s="49"/>
      <c r="AB85" s="49"/>
      <c r="AC85" s="327"/>
      <c r="AE85" s="1" t="str">
        <f t="shared" si="0"/>
        <v>□</v>
      </c>
      <c r="AL85" s="37"/>
      <c r="AM85" s="43" t="s">
        <v>65</v>
      </c>
      <c r="AN85" s="43" t="s">
        <v>66</v>
      </c>
      <c r="AO85" s="43" t="s">
        <v>67</v>
      </c>
      <c r="AP85" s="45" t="s">
        <v>92</v>
      </c>
      <c r="AQ85" s="45" t="s">
        <v>68</v>
      </c>
    </row>
    <row r="86" spans="2:31" ht="12" customHeight="1">
      <c r="B86" s="476"/>
      <c r="C86" s="477"/>
      <c r="D86" s="71"/>
      <c r="E86" s="392"/>
      <c r="F86" s="424"/>
      <c r="G86" s="425"/>
      <c r="H86" s="426"/>
      <c r="I86" s="66" t="s">
        <v>106</v>
      </c>
      <c r="J86" s="348" t="s">
        <v>260</v>
      </c>
      <c r="K86" s="348"/>
      <c r="L86" s="348"/>
      <c r="M86" s="348"/>
      <c r="N86" s="348"/>
      <c r="O86" s="348"/>
      <c r="P86" s="348"/>
      <c r="Q86" s="349"/>
      <c r="R86" s="70"/>
      <c r="S86" s="70"/>
      <c r="T86" s="70"/>
      <c r="U86" s="70"/>
      <c r="V86" s="70"/>
      <c r="W86" s="70"/>
      <c r="X86" s="70"/>
      <c r="Y86" s="70"/>
      <c r="Z86" s="70"/>
      <c r="AA86" s="70"/>
      <c r="AB86" s="70"/>
      <c r="AC86" s="430"/>
      <c r="AE86" s="1" t="str">
        <f t="shared" si="0"/>
        <v>□</v>
      </c>
    </row>
    <row r="87" spans="2:44" ht="25.5" customHeight="1">
      <c r="B87" s="476"/>
      <c r="C87" s="477"/>
      <c r="D87" s="71"/>
      <c r="E87" s="436" t="s">
        <v>262</v>
      </c>
      <c r="F87" s="421" t="s">
        <v>263</v>
      </c>
      <c r="G87" s="422"/>
      <c r="H87" s="423"/>
      <c r="I87" s="63" t="s">
        <v>85</v>
      </c>
      <c r="J87" s="440" t="s">
        <v>264</v>
      </c>
      <c r="K87" s="440"/>
      <c r="L87" s="440"/>
      <c r="M87" s="440"/>
      <c r="N87" s="440"/>
      <c r="O87" s="440"/>
      <c r="P87" s="440"/>
      <c r="Q87" s="441"/>
      <c r="R87" s="144"/>
      <c r="S87" s="79"/>
      <c r="T87" s="79"/>
      <c r="U87" s="79"/>
      <c r="V87" s="79"/>
      <c r="W87" s="79"/>
      <c r="X87" s="79"/>
      <c r="Y87" s="79"/>
      <c r="Z87" s="79"/>
      <c r="AA87" s="79"/>
      <c r="AB87" s="79"/>
      <c r="AC87" s="326"/>
      <c r="AE87" s="42" t="str">
        <f t="shared" si="0"/>
        <v>□</v>
      </c>
      <c r="AH87" s="45" t="str">
        <f>IF(AE87&amp;AE88&amp;AE89&amp;AE90="■□□□","◎無し",IF(AE87&amp;AE88&amp;AE89&amp;AE90="□■□□","●適済",IF(AE87&amp;AE88&amp;AE89&amp;AE90="□□■□","●適合",IF(AE87&amp;AE88&amp;AE89&amp;AE90="□□□■","◆未達",IF(AE87&amp;AE88&amp;AE89&amp;AE90="□□□□","■未答","▼矛盾")))))</f>
        <v>■未答</v>
      </c>
      <c r="AI87" s="61"/>
      <c r="AL87" s="37" t="s">
        <v>96</v>
      </c>
      <c r="AM87" s="53" t="s">
        <v>98</v>
      </c>
      <c r="AN87" s="53" t="s">
        <v>97</v>
      </c>
      <c r="AO87" s="53" t="s">
        <v>99</v>
      </c>
      <c r="AP87" s="53" t="s">
        <v>100</v>
      </c>
      <c r="AQ87" s="53" t="s">
        <v>101</v>
      </c>
      <c r="AR87" s="53" t="s">
        <v>91</v>
      </c>
    </row>
    <row r="88" spans="2:44" ht="12" customHeight="1">
      <c r="B88" s="476"/>
      <c r="C88" s="477"/>
      <c r="D88" s="71"/>
      <c r="E88" s="381"/>
      <c r="F88" s="437"/>
      <c r="G88" s="438"/>
      <c r="H88" s="439"/>
      <c r="I88" s="63" t="s">
        <v>116</v>
      </c>
      <c r="J88" s="336" t="s">
        <v>259</v>
      </c>
      <c r="K88" s="336"/>
      <c r="L88" s="336"/>
      <c r="M88" s="336"/>
      <c r="N88" s="336"/>
      <c r="O88" s="336"/>
      <c r="P88" s="336"/>
      <c r="Q88" s="337"/>
      <c r="R88" s="56"/>
      <c r="S88" s="49"/>
      <c r="T88" s="49"/>
      <c r="U88" s="49"/>
      <c r="V88" s="49"/>
      <c r="W88" s="49"/>
      <c r="X88" s="49"/>
      <c r="Y88" s="49"/>
      <c r="Z88" s="49"/>
      <c r="AA88" s="49"/>
      <c r="AB88" s="49"/>
      <c r="AC88" s="327"/>
      <c r="AE88" s="1" t="str">
        <f t="shared" si="0"/>
        <v>□</v>
      </c>
      <c r="AL88" s="37"/>
      <c r="AM88" s="43" t="s">
        <v>65</v>
      </c>
      <c r="AN88" s="43" t="s">
        <v>265</v>
      </c>
      <c r="AO88" s="43" t="s">
        <v>66</v>
      </c>
      <c r="AP88" s="43" t="s">
        <v>67</v>
      </c>
      <c r="AQ88" s="45" t="s">
        <v>92</v>
      </c>
      <c r="AR88" s="45" t="s">
        <v>68</v>
      </c>
    </row>
    <row r="89" spans="2:31" ht="12" customHeight="1">
      <c r="B89" s="476"/>
      <c r="C89" s="477"/>
      <c r="D89" s="71"/>
      <c r="E89" s="381"/>
      <c r="F89" s="437"/>
      <c r="G89" s="438"/>
      <c r="H89" s="439"/>
      <c r="I89" s="63" t="s">
        <v>106</v>
      </c>
      <c r="J89" s="336" t="s">
        <v>266</v>
      </c>
      <c r="K89" s="336"/>
      <c r="L89" s="336"/>
      <c r="M89" s="336"/>
      <c r="N89" s="336"/>
      <c r="O89" s="336"/>
      <c r="P89" s="336"/>
      <c r="Q89" s="337"/>
      <c r="R89" s="56"/>
      <c r="S89" s="49"/>
      <c r="T89" s="49"/>
      <c r="U89" s="49"/>
      <c r="V89" s="49"/>
      <c r="W89" s="49"/>
      <c r="X89" s="49"/>
      <c r="Y89" s="49"/>
      <c r="Z89" s="49"/>
      <c r="AA89" s="49"/>
      <c r="AB89" s="49"/>
      <c r="AC89" s="327"/>
      <c r="AE89" s="1" t="str">
        <f t="shared" si="0"/>
        <v>□</v>
      </c>
    </row>
    <row r="90" spans="2:31" ht="12" customHeight="1">
      <c r="B90" s="476"/>
      <c r="C90" s="477"/>
      <c r="D90" s="71"/>
      <c r="E90" s="392"/>
      <c r="F90" s="424"/>
      <c r="G90" s="425"/>
      <c r="H90" s="426"/>
      <c r="I90" s="66" t="s">
        <v>267</v>
      </c>
      <c r="J90" s="348" t="s">
        <v>260</v>
      </c>
      <c r="K90" s="348"/>
      <c r="L90" s="348"/>
      <c r="M90" s="348"/>
      <c r="N90" s="348"/>
      <c r="O90" s="348"/>
      <c r="P90" s="348"/>
      <c r="Q90" s="349"/>
      <c r="R90" s="183"/>
      <c r="S90" s="70"/>
      <c r="T90" s="70"/>
      <c r="U90" s="70"/>
      <c r="V90" s="70"/>
      <c r="W90" s="70"/>
      <c r="X90" s="70"/>
      <c r="Y90" s="70"/>
      <c r="Z90" s="70"/>
      <c r="AA90" s="70"/>
      <c r="AB90" s="70"/>
      <c r="AC90" s="430"/>
      <c r="AE90" s="1" t="str">
        <f t="shared" si="0"/>
        <v>□</v>
      </c>
    </row>
    <row r="91" spans="2:44" ht="12" customHeight="1">
      <c r="B91" s="476"/>
      <c r="C91" s="477"/>
      <c r="D91" s="71"/>
      <c r="E91" s="436" t="s">
        <v>268</v>
      </c>
      <c r="F91" s="421" t="s">
        <v>269</v>
      </c>
      <c r="G91" s="422"/>
      <c r="H91" s="423"/>
      <c r="I91" s="57" t="s">
        <v>270</v>
      </c>
      <c r="J91" s="354" t="s">
        <v>271</v>
      </c>
      <c r="K91" s="354"/>
      <c r="L91" s="354"/>
      <c r="M91" s="354"/>
      <c r="N91" s="354"/>
      <c r="O91" s="354"/>
      <c r="P91" s="354"/>
      <c r="Q91" s="374"/>
      <c r="R91" s="144"/>
      <c r="S91" s="79"/>
      <c r="T91" s="79"/>
      <c r="U91" s="79"/>
      <c r="V91" s="79"/>
      <c r="W91" s="79"/>
      <c r="X91" s="79"/>
      <c r="Y91" s="79"/>
      <c r="Z91" s="79"/>
      <c r="AA91" s="79"/>
      <c r="AB91" s="79"/>
      <c r="AC91" s="326"/>
      <c r="AE91" s="42" t="str">
        <f t="shared" si="0"/>
        <v>□</v>
      </c>
      <c r="AH91" s="45" t="str">
        <f>IF(AE91&amp;AE92&amp;AE93&amp;AE94="■□□□","◎無し",IF(AE91&amp;AE92&amp;AE93&amp;AE94="□■□□","●適済",IF(AE91&amp;AE92&amp;AE93&amp;AE94="□□■□","●適合",IF(AE91&amp;AE92&amp;AE93&amp;AE94="□□□■","◆未達",IF(AE91&amp;AE92&amp;AE93&amp;AE94="□□□□","■未答","▼矛盾")))))</f>
        <v>■未答</v>
      </c>
      <c r="AI91" s="61"/>
      <c r="AL91" s="37" t="s">
        <v>96</v>
      </c>
      <c r="AM91" s="53" t="s">
        <v>98</v>
      </c>
      <c r="AN91" s="53" t="s">
        <v>97</v>
      </c>
      <c r="AO91" s="53" t="s">
        <v>99</v>
      </c>
      <c r="AP91" s="53" t="s">
        <v>100</v>
      </c>
      <c r="AQ91" s="53" t="s">
        <v>101</v>
      </c>
      <c r="AR91" s="53" t="s">
        <v>91</v>
      </c>
    </row>
    <row r="92" spans="2:44" ht="12" customHeight="1">
      <c r="B92" s="476"/>
      <c r="C92" s="477"/>
      <c r="D92" s="71"/>
      <c r="E92" s="381"/>
      <c r="F92" s="437"/>
      <c r="G92" s="438"/>
      <c r="H92" s="439"/>
      <c r="I92" s="63" t="s">
        <v>116</v>
      </c>
      <c r="J92" s="336" t="s">
        <v>259</v>
      </c>
      <c r="K92" s="336"/>
      <c r="L92" s="336"/>
      <c r="M92" s="336"/>
      <c r="N92" s="336"/>
      <c r="O92" s="336"/>
      <c r="P92" s="336"/>
      <c r="Q92" s="337"/>
      <c r="R92" s="56"/>
      <c r="S92" s="49"/>
      <c r="T92" s="49"/>
      <c r="U92" s="49"/>
      <c r="V92" s="49"/>
      <c r="W92" s="49"/>
      <c r="X92" s="49"/>
      <c r="Y92" s="49"/>
      <c r="Z92" s="49"/>
      <c r="AA92" s="49"/>
      <c r="AB92" s="49"/>
      <c r="AC92" s="327"/>
      <c r="AE92" s="1" t="str">
        <f t="shared" si="0"/>
        <v>□</v>
      </c>
      <c r="AL92" s="37"/>
      <c r="AM92" s="43" t="s">
        <v>65</v>
      </c>
      <c r="AN92" s="43" t="s">
        <v>265</v>
      </c>
      <c r="AO92" s="43" t="s">
        <v>66</v>
      </c>
      <c r="AP92" s="43" t="s">
        <v>67</v>
      </c>
      <c r="AQ92" s="45" t="s">
        <v>92</v>
      </c>
      <c r="AR92" s="45" t="s">
        <v>68</v>
      </c>
    </row>
    <row r="93" spans="2:31" ht="12" customHeight="1">
      <c r="B93" s="476"/>
      <c r="C93" s="477"/>
      <c r="D93" s="71"/>
      <c r="E93" s="381"/>
      <c r="F93" s="437"/>
      <c r="G93" s="438"/>
      <c r="H93" s="439"/>
      <c r="I93" s="63" t="s">
        <v>106</v>
      </c>
      <c r="J93" s="336" t="s">
        <v>266</v>
      </c>
      <c r="K93" s="336"/>
      <c r="L93" s="336"/>
      <c r="M93" s="336"/>
      <c r="N93" s="336"/>
      <c r="O93" s="336"/>
      <c r="P93" s="336"/>
      <c r="Q93" s="337"/>
      <c r="R93" s="56"/>
      <c r="S93" s="49"/>
      <c r="T93" s="49"/>
      <c r="U93" s="49"/>
      <c r="V93" s="49"/>
      <c r="W93" s="49"/>
      <c r="X93" s="49"/>
      <c r="Y93" s="49"/>
      <c r="Z93" s="49"/>
      <c r="AA93" s="49"/>
      <c r="AB93" s="49"/>
      <c r="AC93" s="327"/>
      <c r="AE93" s="1" t="str">
        <f t="shared" si="0"/>
        <v>□</v>
      </c>
    </row>
    <row r="94" spans="2:31" ht="12" customHeight="1">
      <c r="B94" s="476"/>
      <c r="C94" s="477"/>
      <c r="D94" s="71"/>
      <c r="E94" s="381"/>
      <c r="F94" s="437"/>
      <c r="G94" s="438"/>
      <c r="H94" s="439"/>
      <c r="I94" s="66" t="s">
        <v>267</v>
      </c>
      <c r="J94" s="348" t="s">
        <v>260</v>
      </c>
      <c r="K94" s="348"/>
      <c r="L94" s="348"/>
      <c r="M94" s="348"/>
      <c r="N94" s="348"/>
      <c r="O94" s="348"/>
      <c r="P94" s="348"/>
      <c r="Q94" s="349"/>
      <c r="R94" s="183"/>
      <c r="S94" s="70"/>
      <c r="T94" s="70"/>
      <c r="U94" s="70"/>
      <c r="V94" s="70"/>
      <c r="W94" s="70"/>
      <c r="X94" s="70"/>
      <c r="Y94" s="70"/>
      <c r="Z94" s="70"/>
      <c r="AA94" s="70"/>
      <c r="AB94" s="70"/>
      <c r="AC94" s="430"/>
      <c r="AE94" s="1" t="str">
        <f t="shared" si="0"/>
        <v>□</v>
      </c>
    </row>
    <row r="95" spans="2:29" ht="3.75" customHeight="1">
      <c r="B95" s="476"/>
      <c r="C95" s="477"/>
      <c r="D95" s="320" t="s">
        <v>41</v>
      </c>
      <c r="E95" s="321"/>
      <c r="F95" s="321"/>
      <c r="G95" s="321"/>
      <c r="H95" s="322"/>
      <c r="I95" s="105"/>
      <c r="J95" s="181"/>
      <c r="K95" s="181"/>
      <c r="L95" s="181"/>
      <c r="M95" s="181"/>
      <c r="N95" s="181"/>
      <c r="O95" s="181"/>
      <c r="P95" s="181"/>
      <c r="Q95" s="182"/>
      <c r="R95" s="144"/>
      <c r="S95" s="79"/>
      <c r="T95" s="79"/>
      <c r="U95" s="79"/>
      <c r="V95" s="79"/>
      <c r="W95" s="79"/>
      <c r="X95" s="79"/>
      <c r="Y95" s="79"/>
      <c r="Z95" s="79"/>
      <c r="AA95" s="79"/>
      <c r="AB95" s="79"/>
      <c r="AC95" s="326"/>
    </row>
    <row r="96" spans="2:42" ht="18" customHeight="1">
      <c r="B96" s="476"/>
      <c r="C96" s="477"/>
      <c r="D96" s="323"/>
      <c r="E96" s="324"/>
      <c r="F96" s="324"/>
      <c r="G96" s="324"/>
      <c r="H96" s="325"/>
      <c r="I96" s="94"/>
      <c r="J96" s="51"/>
      <c r="K96" s="51"/>
      <c r="L96" s="51"/>
      <c r="M96" s="51"/>
      <c r="N96" s="51"/>
      <c r="O96" s="51"/>
      <c r="P96" s="51"/>
      <c r="Q96" s="52"/>
      <c r="R96" s="40" t="s">
        <v>267</v>
      </c>
      <c r="S96" s="307" t="s">
        <v>272</v>
      </c>
      <c r="T96" s="307"/>
      <c r="U96" s="307"/>
      <c r="V96" s="307"/>
      <c r="W96" s="307"/>
      <c r="X96" s="307"/>
      <c r="Y96" s="307"/>
      <c r="Z96" s="307"/>
      <c r="AA96" s="307"/>
      <c r="AB96" s="329"/>
      <c r="AC96" s="327"/>
      <c r="AE96" s="42" t="str">
        <f>+I97</f>
        <v>□</v>
      </c>
      <c r="AH96" s="43" t="str">
        <f>IF(AE96="■","◎無し",IF(AE96="□","■未答","▼矛盾"))</f>
        <v>■未答</v>
      </c>
      <c r="AL96" s="37" t="s">
        <v>87</v>
      </c>
      <c r="AM96" s="46" t="s">
        <v>273</v>
      </c>
      <c r="AN96" s="46"/>
      <c r="AO96" s="46" t="s">
        <v>160</v>
      </c>
      <c r="AP96" s="46" t="s">
        <v>91</v>
      </c>
    </row>
    <row r="97" spans="2:42" ht="18" customHeight="1">
      <c r="B97" s="476"/>
      <c r="C97" s="477"/>
      <c r="D97" s="323"/>
      <c r="E97" s="324"/>
      <c r="F97" s="324"/>
      <c r="G97" s="324"/>
      <c r="H97" s="325"/>
      <c r="I97" s="63" t="s">
        <v>102</v>
      </c>
      <c r="J97" s="37" t="s">
        <v>109</v>
      </c>
      <c r="K97" s="37"/>
      <c r="L97" s="37"/>
      <c r="M97" s="37"/>
      <c r="N97" s="37"/>
      <c r="O97" s="37"/>
      <c r="P97" s="37"/>
      <c r="Q97" s="39"/>
      <c r="R97" s="40" t="s">
        <v>123</v>
      </c>
      <c r="S97" s="330" t="s">
        <v>274</v>
      </c>
      <c r="T97" s="330"/>
      <c r="U97" s="330"/>
      <c r="V97" s="330"/>
      <c r="W97" s="330"/>
      <c r="X97" s="330"/>
      <c r="Y97" s="330"/>
      <c r="Z97" s="330"/>
      <c r="AA97" s="330"/>
      <c r="AB97" s="331"/>
      <c r="AC97" s="327"/>
      <c r="AM97" s="43" t="s">
        <v>65</v>
      </c>
      <c r="AN97" s="43"/>
      <c r="AO97" s="45" t="s">
        <v>92</v>
      </c>
      <c r="AP97" s="45" t="s">
        <v>68</v>
      </c>
    </row>
    <row r="98" spans="2:29" ht="18" customHeight="1">
      <c r="B98" s="476"/>
      <c r="C98" s="477"/>
      <c r="D98" s="323"/>
      <c r="E98" s="324"/>
      <c r="F98" s="324"/>
      <c r="G98" s="324"/>
      <c r="H98" s="325"/>
      <c r="I98" s="94"/>
      <c r="J98" s="37"/>
      <c r="K98" s="37"/>
      <c r="L98" s="37"/>
      <c r="M98" s="37"/>
      <c r="N98" s="37"/>
      <c r="O98" s="37"/>
      <c r="P98" s="37"/>
      <c r="Q98" s="39"/>
      <c r="R98" s="40" t="s">
        <v>106</v>
      </c>
      <c r="S98" s="330" t="s">
        <v>275</v>
      </c>
      <c r="T98" s="330"/>
      <c r="U98" s="330"/>
      <c r="V98" s="330"/>
      <c r="W98" s="330"/>
      <c r="X98" s="330"/>
      <c r="Y98" s="330"/>
      <c r="Z98" s="330"/>
      <c r="AA98" s="330"/>
      <c r="AB98" s="331"/>
      <c r="AC98" s="327"/>
    </row>
    <row r="99" spans="2:29" ht="6.75" customHeight="1">
      <c r="B99" s="476"/>
      <c r="C99" s="477"/>
      <c r="D99" s="323"/>
      <c r="E99" s="324"/>
      <c r="F99" s="324"/>
      <c r="G99" s="324"/>
      <c r="H99" s="325"/>
      <c r="I99" s="94"/>
      <c r="J99" s="37"/>
      <c r="K99" s="37"/>
      <c r="L99" s="37"/>
      <c r="M99" s="37"/>
      <c r="N99" s="37"/>
      <c r="O99" s="37"/>
      <c r="P99" s="37"/>
      <c r="Q99" s="39"/>
      <c r="R99" s="48"/>
      <c r="S99" s="98"/>
      <c r="T99" s="98"/>
      <c r="U99" s="98"/>
      <c r="V99" s="98"/>
      <c r="W99" s="98"/>
      <c r="X99" s="98"/>
      <c r="Y99" s="98"/>
      <c r="Z99" s="98"/>
      <c r="AA99" s="98"/>
      <c r="AB99" s="98"/>
      <c r="AC99" s="430"/>
    </row>
    <row r="100" spans="2:61" s="142" customFormat="1" ht="12.75" customHeight="1">
      <c r="B100" s="476"/>
      <c r="C100" s="477"/>
      <c r="D100" s="432"/>
      <c r="E100" s="171" t="s">
        <v>276</v>
      </c>
      <c r="F100" s="433" t="s">
        <v>277</v>
      </c>
      <c r="G100" s="535"/>
      <c r="H100" s="536"/>
      <c r="I100" s="184"/>
      <c r="J100" s="58"/>
      <c r="K100" s="58"/>
      <c r="L100" s="58"/>
      <c r="M100" s="58"/>
      <c r="N100" s="58"/>
      <c r="O100" s="58"/>
      <c r="P100" s="58"/>
      <c r="Q100" s="59"/>
      <c r="R100" s="91"/>
      <c r="S100" s="92"/>
      <c r="T100" s="92"/>
      <c r="U100" s="92"/>
      <c r="V100" s="92"/>
      <c r="W100" s="92"/>
      <c r="X100" s="92"/>
      <c r="Y100" s="92"/>
      <c r="Z100" s="92"/>
      <c r="AA100" s="92"/>
      <c r="AB100" s="185"/>
      <c r="AC100" s="326"/>
      <c r="AH100" s="143"/>
      <c r="AI100" s="143"/>
      <c r="AJ100" s="143"/>
      <c r="AK100" s="143"/>
      <c r="AL100" s="143"/>
      <c r="AM100" s="143"/>
      <c r="AN100" s="143"/>
      <c r="AO100" s="143"/>
      <c r="AP100" s="143"/>
      <c r="BB100" s="143"/>
      <c r="BC100" s="143"/>
      <c r="BD100" s="143"/>
      <c r="BE100" s="143"/>
      <c r="BF100" s="143"/>
      <c r="BG100" s="143"/>
      <c r="BH100" s="143"/>
      <c r="BI100" s="143"/>
    </row>
    <row r="101" spans="2:29" ht="12.75" customHeight="1">
      <c r="B101" s="476"/>
      <c r="C101" s="477"/>
      <c r="D101" s="480"/>
      <c r="E101" s="173" t="s">
        <v>248</v>
      </c>
      <c r="F101" s="433" t="s">
        <v>249</v>
      </c>
      <c r="G101" s="526"/>
      <c r="H101" s="527"/>
      <c r="I101" s="174"/>
      <c r="J101" s="95"/>
      <c r="K101" s="95"/>
      <c r="L101" s="95"/>
      <c r="M101" s="95"/>
      <c r="N101" s="95"/>
      <c r="O101" s="95"/>
      <c r="P101" s="95"/>
      <c r="Q101" s="96"/>
      <c r="R101" s="157"/>
      <c r="S101" s="97"/>
      <c r="T101" s="97"/>
      <c r="U101" s="97"/>
      <c r="V101" s="97"/>
      <c r="W101" s="97"/>
      <c r="X101" s="97"/>
      <c r="Y101" s="97"/>
      <c r="Z101" s="97"/>
      <c r="AA101" s="97"/>
      <c r="AB101" s="99"/>
      <c r="AC101" s="327"/>
    </row>
    <row r="102" spans="2:61" s="142" customFormat="1" ht="21.75" customHeight="1">
      <c r="B102" s="476"/>
      <c r="C102" s="477"/>
      <c r="D102" s="480"/>
      <c r="E102" s="528" t="s">
        <v>278</v>
      </c>
      <c r="F102" s="517" t="s">
        <v>279</v>
      </c>
      <c r="G102" s="518"/>
      <c r="H102" s="519"/>
      <c r="I102" s="37"/>
      <c r="J102" s="37"/>
      <c r="K102" s="37"/>
      <c r="L102" s="37"/>
      <c r="M102" s="37"/>
      <c r="N102" s="37"/>
      <c r="O102" s="37"/>
      <c r="P102" s="37"/>
      <c r="Q102" s="39"/>
      <c r="R102" s="157"/>
      <c r="S102" s="97"/>
      <c r="T102" s="97"/>
      <c r="U102" s="97"/>
      <c r="V102" s="97"/>
      <c r="W102" s="97"/>
      <c r="X102" s="97"/>
      <c r="Y102" s="97"/>
      <c r="Z102" s="97"/>
      <c r="AA102" s="97"/>
      <c r="AB102" s="99"/>
      <c r="AC102" s="327"/>
      <c r="AE102" s="142" t="str">
        <f>+I97</f>
        <v>□</v>
      </c>
      <c r="AH102" s="45" t="str">
        <f>IF(AE102&amp;AE103&amp;AE104="■□□","◎無し",IF(AE102&amp;AE103&amp;AE104="□■□","●適合",IF(AE102&amp;AE103&amp;AE104="□□■","◆未達",IF(AE102&amp;AE103&amp;AE104="□□□","■未答","▼矛盾"))))</f>
        <v>■未答</v>
      </c>
      <c r="AI102" s="61"/>
      <c r="AJ102" s="2"/>
      <c r="AK102" s="2"/>
      <c r="AL102" s="37" t="s">
        <v>111</v>
      </c>
      <c r="AM102" s="46" t="s">
        <v>112</v>
      </c>
      <c r="AN102" s="46" t="s">
        <v>113</v>
      </c>
      <c r="AO102" s="46" t="s">
        <v>114</v>
      </c>
      <c r="AP102" s="46" t="s">
        <v>115</v>
      </c>
      <c r="AQ102" s="46" t="s">
        <v>91</v>
      </c>
      <c r="BB102" s="143"/>
      <c r="BC102" s="143"/>
      <c r="BD102" s="143"/>
      <c r="BE102" s="143"/>
      <c r="BF102" s="143"/>
      <c r="BG102" s="143"/>
      <c r="BH102" s="143"/>
      <c r="BI102" s="143"/>
    </row>
    <row r="103" spans="2:43" ht="21.75" customHeight="1">
      <c r="B103" s="476"/>
      <c r="C103" s="477"/>
      <c r="D103" s="480"/>
      <c r="E103" s="431"/>
      <c r="F103" s="520"/>
      <c r="G103" s="521"/>
      <c r="H103" s="522"/>
      <c r="I103" s="94"/>
      <c r="J103" s="95"/>
      <c r="K103" s="95"/>
      <c r="L103" s="95"/>
      <c r="M103" s="95"/>
      <c r="N103" s="95"/>
      <c r="O103" s="95"/>
      <c r="P103" s="95"/>
      <c r="Q103" s="96"/>
      <c r="R103" s="157"/>
      <c r="S103" s="97"/>
      <c r="T103" s="97"/>
      <c r="U103" s="97"/>
      <c r="V103" s="97"/>
      <c r="W103" s="97"/>
      <c r="X103" s="97"/>
      <c r="Y103" s="97"/>
      <c r="Z103" s="97"/>
      <c r="AA103" s="97"/>
      <c r="AB103" s="177" t="s">
        <v>110</v>
      </c>
      <c r="AC103" s="327"/>
      <c r="AE103" s="142" t="str">
        <f>+I104</f>
        <v>□</v>
      </c>
      <c r="AL103" s="37"/>
      <c r="AM103" s="43" t="s">
        <v>65</v>
      </c>
      <c r="AN103" s="43" t="s">
        <v>66</v>
      </c>
      <c r="AO103" s="43" t="s">
        <v>67</v>
      </c>
      <c r="AP103" s="45" t="s">
        <v>92</v>
      </c>
      <c r="AQ103" s="45" t="s">
        <v>68</v>
      </c>
    </row>
    <row r="104" spans="2:36" ht="21.75" customHeight="1">
      <c r="B104" s="476"/>
      <c r="C104" s="477"/>
      <c r="D104" s="480"/>
      <c r="E104" s="431"/>
      <c r="F104" s="523"/>
      <c r="G104" s="524"/>
      <c r="H104" s="525"/>
      <c r="I104" s="63" t="s">
        <v>106</v>
      </c>
      <c r="J104" s="37" t="s">
        <v>188</v>
      </c>
      <c r="K104" s="37"/>
      <c r="L104" s="37"/>
      <c r="M104" s="37"/>
      <c r="N104" s="37"/>
      <c r="O104" s="37"/>
      <c r="P104" s="37"/>
      <c r="Q104" s="39"/>
      <c r="R104" s="506" t="s">
        <v>280</v>
      </c>
      <c r="S104" s="347"/>
      <c r="T104" s="347"/>
      <c r="U104" s="347"/>
      <c r="V104" s="347"/>
      <c r="W104" s="347"/>
      <c r="X104" s="347"/>
      <c r="Y104" s="299"/>
      <c r="Z104" s="299"/>
      <c r="AA104" s="97" t="s">
        <v>281</v>
      </c>
      <c r="AB104" s="99"/>
      <c r="AC104" s="327"/>
      <c r="AE104" s="142" t="str">
        <f>+I105</f>
        <v>□</v>
      </c>
      <c r="AH104" s="113" t="s">
        <v>282</v>
      </c>
      <c r="AJ104" s="45" t="str">
        <f>IF(Y104&gt;0,IF(Y104&lt;300,"③床1100",IF(Y104&lt;650,"②腰800",IF(Y104&gt;=1100,"基準なし","①床1100"))),"■未答")</f>
        <v>■未答</v>
      </c>
    </row>
    <row r="105" spans="2:36" ht="19.5" customHeight="1">
      <c r="B105" s="476"/>
      <c r="C105" s="477"/>
      <c r="D105" s="480"/>
      <c r="E105" s="431"/>
      <c r="F105" s="517" t="s">
        <v>283</v>
      </c>
      <c r="G105" s="518"/>
      <c r="H105" s="519"/>
      <c r="I105" s="63" t="s">
        <v>123</v>
      </c>
      <c r="J105" s="37" t="s">
        <v>284</v>
      </c>
      <c r="K105" s="37"/>
      <c r="L105" s="37"/>
      <c r="M105" s="37"/>
      <c r="N105" s="37"/>
      <c r="O105" s="37"/>
      <c r="P105" s="37"/>
      <c r="Q105" s="39"/>
      <c r="R105" s="506" t="s">
        <v>285</v>
      </c>
      <c r="S105" s="347"/>
      <c r="T105" s="347"/>
      <c r="U105" s="347"/>
      <c r="V105" s="347"/>
      <c r="W105" s="347"/>
      <c r="X105" s="347"/>
      <c r="Y105" s="299"/>
      <c r="Z105" s="299"/>
      <c r="AA105" s="97" t="s">
        <v>173</v>
      </c>
      <c r="AB105" s="99"/>
      <c r="AC105" s="327"/>
      <c r="AH105" s="113" t="s">
        <v>286</v>
      </c>
      <c r="AJ105" s="45" t="str">
        <f>IF(Y105&gt;0,IF(Y104&lt;300,"◎不問",IF(Y104&lt;650,IF(Y105&lt;800,"◆未達","●適合"),IF(Y104&gt;=1100,"基準なし","◎不問"))),"■未答")</f>
        <v>■未答</v>
      </c>
    </row>
    <row r="106" spans="2:36" ht="19.5" customHeight="1">
      <c r="B106" s="476"/>
      <c r="C106" s="477"/>
      <c r="D106" s="480"/>
      <c r="E106" s="431"/>
      <c r="F106" s="523"/>
      <c r="G106" s="524"/>
      <c r="H106" s="525"/>
      <c r="I106" s="174"/>
      <c r="J106" s="95"/>
      <c r="K106" s="95"/>
      <c r="L106" s="95"/>
      <c r="M106" s="95"/>
      <c r="N106" s="95"/>
      <c r="O106" s="95"/>
      <c r="P106" s="95"/>
      <c r="Q106" s="96"/>
      <c r="R106" s="506" t="s">
        <v>287</v>
      </c>
      <c r="S106" s="347"/>
      <c r="T106" s="347"/>
      <c r="U106" s="347"/>
      <c r="V106" s="347"/>
      <c r="W106" s="347"/>
      <c r="X106" s="347"/>
      <c r="Y106" s="299"/>
      <c r="Z106" s="299"/>
      <c r="AA106" s="97" t="s">
        <v>257</v>
      </c>
      <c r="AB106" s="99"/>
      <c r="AC106" s="327"/>
      <c r="AH106" s="113" t="s">
        <v>288</v>
      </c>
      <c r="AJ106" s="45" t="str">
        <f>IF(Y104&gt;0,IF(Y104&gt;=300,IF(Y104&lt;650,"◎不問",IF(Y104&lt;1100,IF(Y106&lt;1100,"◆未達","●適合"),"基準なし")),IF(Y106&lt;1100,"◆未達","●適合")),"■未答")</f>
        <v>■未答</v>
      </c>
    </row>
    <row r="107" spans="2:36" ht="19.5" customHeight="1">
      <c r="B107" s="476"/>
      <c r="C107" s="477"/>
      <c r="D107" s="480"/>
      <c r="E107" s="431"/>
      <c r="F107" s="517" t="s">
        <v>289</v>
      </c>
      <c r="G107" s="518"/>
      <c r="H107" s="519"/>
      <c r="I107" s="186"/>
      <c r="J107" s="95"/>
      <c r="K107" s="95"/>
      <c r="L107" s="95"/>
      <c r="M107" s="95"/>
      <c r="N107" s="95"/>
      <c r="O107" s="95"/>
      <c r="P107" s="95"/>
      <c r="Q107" s="96"/>
      <c r="R107" s="157"/>
      <c r="S107" s="97"/>
      <c r="T107" s="97"/>
      <c r="U107" s="97"/>
      <c r="V107" s="97"/>
      <c r="W107" s="97"/>
      <c r="X107" s="97"/>
      <c r="Y107" s="393"/>
      <c r="Z107" s="393"/>
      <c r="AA107" s="97"/>
      <c r="AB107" s="99"/>
      <c r="AC107" s="327"/>
      <c r="AH107" s="113" t="s">
        <v>290</v>
      </c>
      <c r="AJ107" s="45" t="str">
        <f>IF(Y104&gt;0,IF(Y106&gt;0,IF(Y104+Y105-Y106=0,"●相互OK","▼矛盾"),"■まだ片方"),"■未答")</f>
        <v>■未答</v>
      </c>
    </row>
    <row r="108" spans="2:29" ht="19.5" customHeight="1">
      <c r="B108" s="476"/>
      <c r="C108" s="477"/>
      <c r="D108" s="480"/>
      <c r="E108" s="432"/>
      <c r="F108" s="523"/>
      <c r="G108" s="524"/>
      <c r="H108" s="525"/>
      <c r="I108" s="187"/>
      <c r="J108" s="101"/>
      <c r="K108" s="101"/>
      <c r="L108" s="101"/>
      <c r="M108" s="101"/>
      <c r="N108" s="101"/>
      <c r="O108" s="101"/>
      <c r="P108" s="101"/>
      <c r="Q108" s="102"/>
      <c r="R108" s="88"/>
      <c r="S108" s="88"/>
      <c r="T108" s="88"/>
      <c r="U108" s="88"/>
      <c r="V108" s="88"/>
      <c r="W108" s="88"/>
      <c r="X108" s="88"/>
      <c r="Y108" s="88"/>
      <c r="Z108" s="88"/>
      <c r="AA108" s="88"/>
      <c r="AB108" s="90"/>
      <c r="AC108" s="430"/>
    </row>
    <row r="109" spans="2:61" s="142" customFormat="1" ht="21.75" customHeight="1">
      <c r="B109" s="476"/>
      <c r="C109" s="477"/>
      <c r="D109" s="480"/>
      <c r="E109" s="528" t="s">
        <v>291</v>
      </c>
      <c r="F109" s="517" t="s">
        <v>292</v>
      </c>
      <c r="G109" s="518"/>
      <c r="H109" s="519"/>
      <c r="I109" s="37"/>
      <c r="J109" s="37"/>
      <c r="K109" s="37"/>
      <c r="L109" s="37"/>
      <c r="M109" s="37"/>
      <c r="N109" s="37"/>
      <c r="O109" s="37"/>
      <c r="P109" s="37"/>
      <c r="Q109" s="39"/>
      <c r="R109" s="157"/>
      <c r="S109" s="97"/>
      <c r="T109" s="97"/>
      <c r="U109" s="97"/>
      <c r="V109" s="97"/>
      <c r="W109" s="97"/>
      <c r="X109" s="97"/>
      <c r="Y109" s="97"/>
      <c r="Z109" s="97"/>
      <c r="AA109" s="97"/>
      <c r="AB109" s="99"/>
      <c r="AC109" s="516"/>
      <c r="AD109" s="188"/>
      <c r="AE109" s="188" t="str">
        <f>+I104</f>
        <v>□</v>
      </c>
      <c r="AF109" s="188"/>
      <c r="AG109" s="188"/>
      <c r="AH109" s="45" t="str">
        <f>IF(AE109&amp;AE110&amp;AE111="■□□","◎無し",IF(AE109&amp;AE110&amp;AE111="□■□","●適合",IF(AE109&amp;AE110&amp;AE111="□□■","◆未達",IF(AE109&amp;AE110&amp;AE111="□□□","■未答","▼矛盾"))))</f>
        <v>■未答</v>
      </c>
      <c r="AI109" s="61"/>
      <c r="AJ109" s="2"/>
      <c r="AK109" s="2"/>
      <c r="AL109" s="37" t="s">
        <v>111</v>
      </c>
      <c r="AM109" s="46" t="s">
        <v>112</v>
      </c>
      <c r="AN109" s="46" t="s">
        <v>113</v>
      </c>
      <c r="AO109" s="46" t="s">
        <v>114</v>
      </c>
      <c r="AP109" s="46" t="s">
        <v>115</v>
      </c>
      <c r="AQ109" s="46" t="s">
        <v>91</v>
      </c>
      <c r="BB109" s="143"/>
      <c r="BC109" s="143"/>
      <c r="BD109" s="143"/>
      <c r="BE109" s="143"/>
      <c r="BF109" s="143"/>
      <c r="BG109" s="143"/>
      <c r="BH109" s="143"/>
      <c r="BI109" s="143"/>
    </row>
    <row r="110" spans="2:43" ht="21.75" customHeight="1">
      <c r="B110" s="476"/>
      <c r="C110" s="477"/>
      <c r="D110" s="480"/>
      <c r="E110" s="431"/>
      <c r="F110" s="520"/>
      <c r="G110" s="521"/>
      <c r="H110" s="522"/>
      <c r="I110" s="94"/>
      <c r="J110" s="95"/>
      <c r="K110" s="95"/>
      <c r="L110" s="95"/>
      <c r="M110" s="95"/>
      <c r="N110" s="95"/>
      <c r="O110" s="95"/>
      <c r="P110" s="95"/>
      <c r="Q110" s="96"/>
      <c r="R110" s="157"/>
      <c r="S110" s="97"/>
      <c r="T110" s="97"/>
      <c r="U110" s="97"/>
      <c r="V110" s="97"/>
      <c r="W110" s="97"/>
      <c r="X110" s="97"/>
      <c r="Y110" s="97"/>
      <c r="Z110" s="97"/>
      <c r="AA110" s="97"/>
      <c r="AB110" s="177" t="s">
        <v>110</v>
      </c>
      <c r="AC110" s="516"/>
      <c r="AD110" s="189"/>
      <c r="AE110" s="188" t="str">
        <f>+I111</f>
        <v>□</v>
      </c>
      <c r="AF110" s="189"/>
      <c r="AG110" s="189"/>
      <c r="AL110" s="37"/>
      <c r="AM110" s="43" t="s">
        <v>65</v>
      </c>
      <c r="AN110" s="43" t="s">
        <v>66</v>
      </c>
      <c r="AO110" s="43" t="s">
        <v>67</v>
      </c>
      <c r="AP110" s="45" t="s">
        <v>92</v>
      </c>
      <c r="AQ110" s="45" t="s">
        <v>68</v>
      </c>
    </row>
    <row r="111" spans="2:36" ht="21.75" customHeight="1">
      <c r="B111" s="476"/>
      <c r="C111" s="477"/>
      <c r="D111" s="480"/>
      <c r="E111" s="431"/>
      <c r="F111" s="523"/>
      <c r="G111" s="524"/>
      <c r="H111" s="525"/>
      <c r="I111" s="63" t="s">
        <v>106</v>
      </c>
      <c r="J111" s="37" t="s">
        <v>188</v>
      </c>
      <c r="K111" s="37"/>
      <c r="L111" s="37"/>
      <c r="M111" s="37"/>
      <c r="N111" s="37"/>
      <c r="O111" s="37"/>
      <c r="P111" s="37"/>
      <c r="Q111" s="39"/>
      <c r="R111" s="506" t="s">
        <v>293</v>
      </c>
      <c r="S111" s="347"/>
      <c r="T111" s="347"/>
      <c r="U111" s="347"/>
      <c r="V111" s="347"/>
      <c r="W111" s="347"/>
      <c r="X111" s="347"/>
      <c r="Y111" s="299"/>
      <c r="Z111" s="299"/>
      <c r="AA111" s="97" t="s">
        <v>281</v>
      </c>
      <c r="AB111" s="99"/>
      <c r="AC111" s="516"/>
      <c r="AD111" s="189"/>
      <c r="AE111" s="188" t="str">
        <f>+I112</f>
        <v>□</v>
      </c>
      <c r="AF111" s="189"/>
      <c r="AG111" s="189"/>
      <c r="AH111" s="113" t="s">
        <v>294</v>
      </c>
      <c r="AJ111" s="45" t="str">
        <f>IF(Y111&gt;0,IF(Y111&lt;300,"③床1100",IF(Y111&lt;650,"②腰800",IF(Y111&gt;=800,"基準なし","①床から"))),"■未答")</f>
        <v>■未答</v>
      </c>
    </row>
    <row r="112" spans="2:36" ht="19.5" customHeight="1">
      <c r="B112" s="476"/>
      <c r="C112" s="477"/>
      <c r="D112" s="480"/>
      <c r="E112" s="431"/>
      <c r="F112" s="517" t="s">
        <v>295</v>
      </c>
      <c r="G112" s="518"/>
      <c r="H112" s="519"/>
      <c r="I112" s="63" t="s">
        <v>123</v>
      </c>
      <c r="J112" s="37" t="s">
        <v>284</v>
      </c>
      <c r="K112" s="37"/>
      <c r="L112" s="37"/>
      <c r="M112" s="37"/>
      <c r="N112" s="37"/>
      <c r="O112" s="37"/>
      <c r="P112" s="37"/>
      <c r="Q112" s="39"/>
      <c r="R112" s="506" t="s">
        <v>296</v>
      </c>
      <c r="S112" s="347"/>
      <c r="T112" s="347"/>
      <c r="U112" s="347"/>
      <c r="V112" s="347"/>
      <c r="W112" s="347"/>
      <c r="X112" s="347"/>
      <c r="Y112" s="299"/>
      <c r="Z112" s="299"/>
      <c r="AA112" s="97" t="s">
        <v>173</v>
      </c>
      <c r="AB112" s="99"/>
      <c r="AC112" s="516"/>
      <c r="AD112" s="189"/>
      <c r="AE112" s="189"/>
      <c r="AF112" s="189"/>
      <c r="AG112" s="189"/>
      <c r="AH112" s="113" t="s">
        <v>297</v>
      </c>
      <c r="AJ112" s="45" t="str">
        <f>IF(Y112&gt;0,IF(Y111&lt;300,"◎不問",IF(Y111&lt;650,IF(Y112&lt;800,"◆未達","●適合"),IF(Y111&gt;=800,"基準なし","◎不問"))),"■未答")</f>
        <v>■未答</v>
      </c>
    </row>
    <row r="113" spans="2:36" ht="19.5" customHeight="1">
      <c r="B113" s="476"/>
      <c r="C113" s="477"/>
      <c r="D113" s="480"/>
      <c r="E113" s="431"/>
      <c r="F113" s="523"/>
      <c r="G113" s="524"/>
      <c r="H113" s="525"/>
      <c r="I113" s="174"/>
      <c r="J113" s="95"/>
      <c r="K113" s="95"/>
      <c r="L113" s="95"/>
      <c r="M113" s="95"/>
      <c r="N113" s="95"/>
      <c r="O113" s="95"/>
      <c r="P113" s="95"/>
      <c r="Q113" s="96"/>
      <c r="R113" s="332" t="s">
        <v>298</v>
      </c>
      <c r="S113" s="330"/>
      <c r="T113" s="330"/>
      <c r="U113" s="330"/>
      <c r="V113" s="330"/>
      <c r="W113" s="330"/>
      <c r="X113" s="330"/>
      <c r="Y113" s="299"/>
      <c r="Z113" s="299"/>
      <c r="AA113" s="97" t="s">
        <v>257</v>
      </c>
      <c r="AB113" s="99"/>
      <c r="AC113" s="516"/>
      <c r="AD113" s="189"/>
      <c r="AE113" s="189"/>
      <c r="AF113" s="189"/>
      <c r="AG113" s="189"/>
      <c r="AH113" s="113" t="s">
        <v>299</v>
      </c>
      <c r="AJ113" s="45" t="str">
        <f>IF(Y111&gt;0,IF(Y111&gt;=300,IF(Y111&lt;650,"◎不問",IF(Y111&lt;800,IF(Y113&lt;800,"◆未達","●適合"),"基準なし")),IF(Y113&lt;1100,"◆未達","●適合")),"■未答")</f>
        <v>■未答</v>
      </c>
    </row>
    <row r="114" spans="2:36" ht="19.5" customHeight="1">
      <c r="B114" s="476"/>
      <c r="C114" s="477"/>
      <c r="D114" s="480"/>
      <c r="E114" s="431"/>
      <c r="F114" s="517" t="s">
        <v>300</v>
      </c>
      <c r="G114" s="518"/>
      <c r="H114" s="519"/>
      <c r="I114" s="186"/>
      <c r="J114" s="95"/>
      <c r="K114" s="95"/>
      <c r="L114" s="95"/>
      <c r="M114" s="95"/>
      <c r="N114" s="95"/>
      <c r="O114" s="95"/>
      <c r="P114" s="95"/>
      <c r="Q114" s="96"/>
      <c r="R114" s="332" t="s">
        <v>301</v>
      </c>
      <c r="S114" s="330"/>
      <c r="T114" s="330"/>
      <c r="U114" s="330"/>
      <c r="V114" s="330"/>
      <c r="W114" s="330"/>
      <c r="X114" s="330"/>
      <c r="Y114" s="299"/>
      <c r="Z114" s="299"/>
      <c r="AA114" s="97" t="s">
        <v>257</v>
      </c>
      <c r="AB114" s="99"/>
      <c r="AC114" s="516"/>
      <c r="AD114" s="189"/>
      <c r="AE114" s="189"/>
      <c r="AF114" s="189"/>
      <c r="AG114" s="189"/>
      <c r="AH114" s="113" t="s">
        <v>299</v>
      </c>
      <c r="AJ114" s="45" t="str">
        <f>IF(Y111&gt;0,IF(Y111&gt;=300,IF(Y111&lt;650,"◎不問",IF(Y111&lt;800,IF(Y114&lt;1100,"◆未達","●適合"),"基準なし")),IF(Y114&lt;1100,"◆未達","●適合")),"■未答")</f>
        <v>■未答</v>
      </c>
    </row>
    <row r="115" spans="2:33" ht="19.5" customHeight="1">
      <c r="B115" s="476"/>
      <c r="C115" s="477"/>
      <c r="D115" s="480"/>
      <c r="E115" s="432"/>
      <c r="F115" s="523"/>
      <c r="G115" s="524"/>
      <c r="H115" s="525"/>
      <c r="I115" s="187"/>
      <c r="J115" s="101"/>
      <c r="K115" s="101"/>
      <c r="L115" s="101"/>
      <c r="M115" s="101"/>
      <c r="N115" s="101"/>
      <c r="O115" s="101"/>
      <c r="P115" s="101"/>
      <c r="Q115" s="102"/>
      <c r="R115" s="88"/>
      <c r="S115" s="88"/>
      <c r="T115" s="88"/>
      <c r="U115" s="88"/>
      <c r="V115" s="88"/>
      <c r="W115" s="88"/>
      <c r="X115" s="88"/>
      <c r="Y115" s="88"/>
      <c r="Z115" s="88"/>
      <c r="AA115" s="88"/>
      <c r="AB115" s="90"/>
      <c r="AC115" s="516"/>
      <c r="AD115" s="189"/>
      <c r="AE115" s="189"/>
      <c r="AF115" s="189"/>
      <c r="AG115" s="189"/>
    </row>
    <row r="116" spans="2:61" s="142" customFormat="1" ht="24" customHeight="1">
      <c r="B116" s="476" t="s">
        <v>302</v>
      </c>
      <c r="C116" s="477"/>
      <c r="D116" s="480"/>
      <c r="E116" s="528" t="s">
        <v>303</v>
      </c>
      <c r="F116" s="517" t="s">
        <v>304</v>
      </c>
      <c r="G116" s="518"/>
      <c r="H116" s="519"/>
      <c r="I116" s="37"/>
      <c r="J116" s="37"/>
      <c r="K116" s="37"/>
      <c r="L116" s="37"/>
      <c r="M116" s="37"/>
      <c r="N116" s="37"/>
      <c r="O116" s="37"/>
      <c r="P116" s="37"/>
      <c r="Q116" s="39"/>
      <c r="R116" s="157"/>
      <c r="S116" s="97"/>
      <c r="T116" s="97"/>
      <c r="U116" s="97"/>
      <c r="V116" s="97"/>
      <c r="W116" s="97"/>
      <c r="X116" s="97"/>
      <c r="Y116" s="97"/>
      <c r="Z116" s="97"/>
      <c r="AA116" s="97"/>
      <c r="AB116" s="99"/>
      <c r="AC116" s="516"/>
      <c r="AE116" s="142" t="str">
        <f>+I97</f>
        <v>□</v>
      </c>
      <c r="AH116" s="45" t="str">
        <f>IF(AE116&amp;AE117&amp;AE118="■□□","◎無し",IF(AE116&amp;AE117&amp;AE118="□■□","●適合",IF(AE116&amp;AE117&amp;AE118="□□■","◆未達",IF(AE116&amp;AE117&amp;AE118="□□□","■未答","▼矛盾"))))</f>
        <v>■未答</v>
      </c>
      <c r="AI116" s="61"/>
      <c r="AJ116" s="2"/>
      <c r="AK116" s="2"/>
      <c r="AL116" s="37" t="s">
        <v>111</v>
      </c>
      <c r="AM116" s="46" t="s">
        <v>112</v>
      </c>
      <c r="AN116" s="46" t="s">
        <v>113</v>
      </c>
      <c r="AO116" s="46" t="s">
        <v>114</v>
      </c>
      <c r="AP116" s="46" t="s">
        <v>115</v>
      </c>
      <c r="AQ116" s="46" t="s">
        <v>91</v>
      </c>
      <c r="BB116" s="143"/>
      <c r="BC116" s="143"/>
      <c r="BD116" s="143"/>
      <c r="BE116" s="143"/>
      <c r="BF116" s="143"/>
      <c r="BG116" s="143"/>
      <c r="BH116" s="143"/>
      <c r="BI116" s="143"/>
    </row>
    <row r="117" spans="2:43" ht="24" customHeight="1">
      <c r="B117" s="476"/>
      <c r="C117" s="477"/>
      <c r="D117" s="480"/>
      <c r="E117" s="431"/>
      <c r="F117" s="520"/>
      <c r="G117" s="521"/>
      <c r="H117" s="522"/>
      <c r="I117" s="94"/>
      <c r="J117" s="95"/>
      <c r="K117" s="95"/>
      <c r="L117" s="95"/>
      <c r="M117" s="95"/>
      <c r="N117" s="95"/>
      <c r="O117" s="95"/>
      <c r="P117" s="95"/>
      <c r="Q117" s="96"/>
      <c r="R117" s="157"/>
      <c r="S117" s="97"/>
      <c r="T117" s="97"/>
      <c r="U117" s="97"/>
      <c r="V117" s="97"/>
      <c r="W117" s="97"/>
      <c r="X117" s="97"/>
      <c r="Y117" s="97"/>
      <c r="Z117" s="97"/>
      <c r="AA117" s="97"/>
      <c r="AB117" s="177" t="s">
        <v>110</v>
      </c>
      <c r="AC117" s="516"/>
      <c r="AE117" s="142" t="str">
        <f>+I118</f>
        <v>□</v>
      </c>
      <c r="AL117" s="37"/>
      <c r="AM117" s="43" t="s">
        <v>65</v>
      </c>
      <c r="AN117" s="43" t="s">
        <v>66</v>
      </c>
      <c r="AO117" s="43" t="s">
        <v>67</v>
      </c>
      <c r="AP117" s="45" t="s">
        <v>92</v>
      </c>
      <c r="AQ117" s="45" t="s">
        <v>68</v>
      </c>
    </row>
    <row r="118" spans="2:36" ht="24" customHeight="1">
      <c r="B118" s="476"/>
      <c r="C118" s="477"/>
      <c r="D118" s="480"/>
      <c r="E118" s="431"/>
      <c r="F118" s="523"/>
      <c r="G118" s="524"/>
      <c r="H118" s="525"/>
      <c r="I118" s="63" t="s">
        <v>106</v>
      </c>
      <c r="J118" s="37" t="s">
        <v>188</v>
      </c>
      <c r="K118" s="37"/>
      <c r="L118" s="37"/>
      <c r="M118" s="37"/>
      <c r="N118" s="37"/>
      <c r="O118" s="37"/>
      <c r="P118" s="37"/>
      <c r="Q118" s="39"/>
      <c r="R118" s="332" t="s">
        <v>280</v>
      </c>
      <c r="S118" s="330"/>
      <c r="T118" s="330"/>
      <c r="U118" s="330"/>
      <c r="V118" s="330"/>
      <c r="W118" s="330"/>
      <c r="X118" s="330"/>
      <c r="Y118" s="299"/>
      <c r="Z118" s="299"/>
      <c r="AA118" s="97" t="s">
        <v>281</v>
      </c>
      <c r="AB118" s="99"/>
      <c r="AC118" s="516"/>
      <c r="AE118" s="142" t="str">
        <f>+I119</f>
        <v>□</v>
      </c>
      <c r="AH118" s="113" t="s">
        <v>305</v>
      </c>
      <c r="AJ118" s="45" t="str">
        <f>IF(Y118&gt;0,IF(Y118&lt;650,"②擁800",IF(Y118&gt;800,"基準なし","①床踏800")),"■未答")</f>
        <v>■未答</v>
      </c>
    </row>
    <row r="119" spans="2:36" ht="24" customHeight="1">
      <c r="B119" s="476"/>
      <c r="C119" s="477"/>
      <c r="D119" s="480"/>
      <c r="E119" s="431"/>
      <c r="F119" s="517" t="s">
        <v>42</v>
      </c>
      <c r="G119" s="518"/>
      <c r="H119" s="519"/>
      <c r="I119" s="63" t="s">
        <v>160</v>
      </c>
      <c r="J119" s="37" t="s">
        <v>284</v>
      </c>
      <c r="K119" s="37"/>
      <c r="L119" s="37"/>
      <c r="M119" s="37"/>
      <c r="N119" s="37"/>
      <c r="O119" s="37"/>
      <c r="P119" s="37"/>
      <c r="Q119" s="39"/>
      <c r="R119" s="332" t="s">
        <v>285</v>
      </c>
      <c r="S119" s="330"/>
      <c r="T119" s="330"/>
      <c r="U119" s="330"/>
      <c r="V119" s="330"/>
      <c r="W119" s="330"/>
      <c r="X119" s="330"/>
      <c r="Y119" s="299"/>
      <c r="Z119" s="299"/>
      <c r="AA119" s="97" t="s">
        <v>173</v>
      </c>
      <c r="AB119" s="99"/>
      <c r="AC119" s="516"/>
      <c r="AH119" s="113" t="s">
        <v>306</v>
      </c>
      <c r="AJ119" s="45" t="str">
        <f>IF(Y119&gt;0,IF(Y119&lt;800,"◆未達","●適合"),"■未答")</f>
        <v>■未答</v>
      </c>
    </row>
    <row r="120" spans="2:36" ht="24" customHeight="1">
      <c r="B120" s="476"/>
      <c r="C120" s="477"/>
      <c r="D120" s="480"/>
      <c r="E120" s="432"/>
      <c r="F120" s="523"/>
      <c r="G120" s="524"/>
      <c r="H120" s="525"/>
      <c r="I120" s="85"/>
      <c r="J120" s="85"/>
      <c r="K120" s="85"/>
      <c r="L120" s="85"/>
      <c r="M120" s="85"/>
      <c r="N120" s="85"/>
      <c r="O120" s="85"/>
      <c r="P120" s="85"/>
      <c r="Q120" s="86"/>
      <c r="R120" s="157" t="s">
        <v>287</v>
      </c>
      <c r="S120" s="97"/>
      <c r="T120" s="97"/>
      <c r="U120" s="97"/>
      <c r="V120" s="97"/>
      <c r="W120" s="97"/>
      <c r="X120" s="97"/>
      <c r="Y120" s="299"/>
      <c r="Z120" s="299"/>
      <c r="AA120" s="97" t="s">
        <v>257</v>
      </c>
      <c r="AB120" s="90"/>
      <c r="AC120" s="516"/>
      <c r="AH120" s="113" t="s">
        <v>288</v>
      </c>
      <c r="AJ120" s="45" t="str">
        <f>IF(Y120&gt;0,IF(Y120&lt;800,"◆未達","●適合"),"■未答")</f>
        <v>■未答</v>
      </c>
    </row>
    <row r="121" spans="2:43" ht="24" customHeight="1">
      <c r="B121" s="476"/>
      <c r="C121" s="477"/>
      <c r="D121" s="338" t="s">
        <v>43</v>
      </c>
      <c r="E121" s="339"/>
      <c r="F121" s="339"/>
      <c r="G121" s="339"/>
      <c r="H121" s="340"/>
      <c r="I121" s="57" t="s">
        <v>307</v>
      </c>
      <c r="J121" s="58" t="s">
        <v>109</v>
      </c>
      <c r="K121" s="58"/>
      <c r="L121" s="58"/>
      <c r="M121" s="58"/>
      <c r="N121" s="58"/>
      <c r="O121" s="58"/>
      <c r="P121" s="58"/>
      <c r="Q121" s="59"/>
      <c r="R121" s="79"/>
      <c r="S121" s="79"/>
      <c r="T121" s="79"/>
      <c r="U121" s="79"/>
      <c r="V121" s="79"/>
      <c r="W121" s="79"/>
      <c r="X121" s="79"/>
      <c r="Y121" s="79"/>
      <c r="Z121" s="79"/>
      <c r="AA121" s="79"/>
      <c r="AB121" s="79"/>
      <c r="AC121" s="326"/>
      <c r="AE121" s="1" t="str">
        <f aca="true" t="shared" si="1" ref="AE121:AE127">+I121</f>
        <v>□</v>
      </c>
      <c r="AH121" s="45" t="str">
        <f>IF(AE121&amp;AE122&amp;AE123="■□□","◎無し",IF(AE121&amp;AE122&amp;AE123="□■□","●適合",IF(AE121&amp;AE122&amp;AE123="□□■","◆未達",IF(AE121&amp;AE122&amp;AE123="□□□","■未答","▼矛盾"))))</f>
        <v>■未答</v>
      </c>
      <c r="AI121" s="61"/>
      <c r="AJ121" s="2">
        <f>IF(W122&gt;110,"&gt;110","")</f>
      </c>
      <c r="AL121" s="37" t="s">
        <v>111</v>
      </c>
      <c r="AM121" s="46" t="s">
        <v>112</v>
      </c>
      <c r="AN121" s="46" t="s">
        <v>113</v>
      </c>
      <c r="AO121" s="46" t="s">
        <v>114</v>
      </c>
      <c r="AP121" s="46" t="s">
        <v>115</v>
      </c>
      <c r="AQ121" s="46" t="s">
        <v>91</v>
      </c>
    </row>
    <row r="122" spans="2:43" ht="29.25" customHeight="1">
      <c r="B122" s="476"/>
      <c r="C122" s="477"/>
      <c r="D122" s="341"/>
      <c r="E122" s="342"/>
      <c r="F122" s="342"/>
      <c r="G122" s="342"/>
      <c r="H122" s="343"/>
      <c r="I122" s="63" t="s">
        <v>116</v>
      </c>
      <c r="J122" s="37" t="s">
        <v>188</v>
      </c>
      <c r="K122" s="37"/>
      <c r="L122" s="37"/>
      <c r="M122" s="37"/>
      <c r="N122" s="37"/>
      <c r="O122" s="37"/>
      <c r="P122" s="37"/>
      <c r="Q122" s="39"/>
      <c r="R122" s="306" t="s">
        <v>308</v>
      </c>
      <c r="S122" s="307"/>
      <c r="T122" s="307"/>
      <c r="U122" s="307"/>
      <c r="V122" s="307"/>
      <c r="W122" s="307"/>
      <c r="X122" s="307"/>
      <c r="Y122" s="299"/>
      <c r="Z122" s="299"/>
      <c r="AA122" s="49" t="s">
        <v>175</v>
      </c>
      <c r="AB122" s="49"/>
      <c r="AC122" s="327"/>
      <c r="AE122" s="1" t="str">
        <f t="shared" si="1"/>
        <v>□</v>
      </c>
      <c r="AH122" s="113" t="s">
        <v>309</v>
      </c>
      <c r="AJ122" s="45" t="str">
        <f>IF(Y122&gt;0,IF(Y122&gt;110,"◆未達","●適合"),"■未答")</f>
        <v>■未答</v>
      </c>
      <c r="AL122" s="37"/>
      <c r="AM122" s="43" t="s">
        <v>65</v>
      </c>
      <c r="AN122" s="43" t="s">
        <v>66</v>
      </c>
      <c r="AO122" s="43" t="s">
        <v>67</v>
      </c>
      <c r="AP122" s="45" t="s">
        <v>92</v>
      </c>
      <c r="AQ122" s="45" t="s">
        <v>68</v>
      </c>
    </row>
    <row r="123" spans="2:31" ht="24" customHeight="1" thickBot="1">
      <c r="B123" s="478"/>
      <c r="C123" s="479"/>
      <c r="D123" s="427"/>
      <c r="E123" s="428"/>
      <c r="F123" s="428"/>
      <c r="G123" s="428"/>
      <c r="H123" s="429"/>
      <c r="I123" s="190" t="s">
        <v>106</v>
      </c>
      <c r="J123" s="148" t="s">
        <v>284</v>
      </c>
      <c r="K123" s="148"/>
      <c r="L123" s="148"/>
      <c r="M123" s="148"/>
      <c r="N123" s="148"/>
      <c r="O123" s="148"/>
      <c r="P123" s="148"/>
      <c r="Q123" s="149"/>
      <c r="R123" s="151"/>
      <c r="S123" s="151"/>
      <c r="T123" s="151"/>
      <c r="U123" s="151"/>
      <c r="V123" s="151"/>
      <c r="W123" s="151"/>
      <c r="X123" s="151"/>
      <c r="Y123" s="151"/>
      <c r="Z123" s="151"/>
      <c r="AA123" s="151"/>
      <c r="AB123" s="151"/>
      <c r="AC123" s="328"/>
      <c r="AE123" s="1" t="str">
        <f t="shared" si="1"/>
        <v>□</v>
      </c>
    </row>
    <row r="124" spans="2:43" ht="15.75" customHeight="1">
      <c r="B124" s="555" t="s">
        <v>310</v>
      </c>
      <c r="C124" s="556"/>
      <c r="D124" s="407" t="s">
        <v>311</v>
      </c>
      <c r="E124" s="408"/>
      <c r="F124" s="408"/>
      <c r="G124" s="408"/>
      <c r="H124" s="409"/>
      <c r="I124" s="152" t="s">
        <v>144</v>
      </c>
      <c r="J124" s="416" t="s">
        <v>312</v>
      </c>
      <c r="K124" s="416"/>
      <c r="L124" s="416"/>
      <c r="M124" s="416"/>
      <c r="N124" s="416"/>
      <c r="O124" s="416"/>
      <c r="P124" s="416"/>
      <c r="Q124" s="417"/>
      <c r="R124" s="32"/>
      <c r="S124" s="33"/>
      <c r="T124" s="33"/>
      <c r="U124" s="33"/>
      <c r="V124" s="33"/>
      <c r="W124" s="33"/>
      <c r="X124" s="33"/>
      <c r="Y124" s="33"/>
      <c r="Z124" s="33"/>
      <c r="AA124" s="33"/>
      <c r="AB124" s="33"/>
      <c r="AC124" s="418"/>
      <c r="AE124" s="1" t="str">
        <f t="shared" si="1"/>
        <v>□</v>
      </c>
      <c r="AH124" s="45" t="str">
        <f>IF(AE124&amp;AE125&amp;AE126="■□□","◎無し",IF(AE124&amp;AE125&amp;AE126="□■□","●適合",IF(AE124&amp;AE125&amp;AE126="□□■","◆未達",IF(AE124&amp;AE125&amp;AE126="□□□","■未答","▼矛盾"))))</f>
        <v>■未答</v>
      </c>
      <c r="AI124" s="61"/>
      <c r="AL124" s="37" t="s">
        <v>111</v>
      </c>
      <c r="AM124" s="46" t="s">
        <v>112</v>
      </c>
      <c r="AN124" s="46" t="s">
        <v>113</v>
      </c>
      <c r="AO124" s="46" t="s">
        <v>114</v>
      </c>
      <c r="AP124" s="46" t="s">
        <v>115</v>
      </c>
      <c r="AQ124" s="46" t="s">
        <v>91</v>
      </c>
    </row>
    <row r="125" spans="2:43" ht="15.75" customHeight="1">
      <c r="B125" s="557"/>
      <c r="C125" s="558"/>
      <c r="D125" s="410"/>
      <c r="E125" s="411"/>
      <c r="F125" s="411"/>
      <c r="G125" s="411"/>
      <c r="H125" s="412"/>
      <c r="I125" s="63" t="s">
        <v>116</v>
      </c>
      <c r="J125" s="336" t="s">
        <v>313</v>
      </c>
      <c r="K125" s="336"/>
      <c r="L125" s="336"/>
      <c r="M125" s="336"/>
      <c r="N125" s="336"/>
      <c r="O125" s="336"/>
      <c r="P125" s="336"/>
      <c r="Q125" s="337"/>
      <c r="R125" s="56"/>
      <c r="S125" s="49"/>
      <c r="T125" s="49"/>
      <c r="U125" s="49"/>
      <c r="V125" s="49"/>
      <c r="W125" s="49"/>
      <c r="X125" s="49"/>
      <c r="Y125" s="49"/>
      <c r="Z125" s="49"/>
      <c r="AA125" s="49"/>
      <c r="AB125" s="49"/>
      <c r="AC125" s="327"/>
      <c r="AE125" s="1" t="str">
        <f t="shared" si="1"/>
        <v>□</v>
      </c>
      <c r="AL125" s="37"/>
      <c r="AM125" s="43" t="s">
        <v>65</v>
      </c>
      <c r="AN125" s="43" t="s">
        <v>66</v>
      </c>
      <c r="AO125" s="43" t="s">
        <v>67</v>
      </c>
      <c r="AP125" s="45" t="s">
        <v>92</v>
      </c>
      <c r="AQ125" s="45" t="s">
        <v>68</v>
      </c>
    </row>
    <row r="126" spans="2:31" ht="15.75" customHeight="1" thickBot="1">
      <c r="B126" s="561"/>
      <c r="C126" s="562"/>
      <c r="D126" s="413"/>
      <c r="E126" s="414"/>
      <c r="F126" s="414"/>
      <c r="G126" s="414"/>
      <c r="H126" s="415"/>
      <c r="I126" s="190" t="s">
        <v>106</v>
      </c>
      <c r="J126" s="419" t="s">
        <v>314</v>
      </c>
      <c r="K126" s="419"/>
      <c r="L126" s="419"/>
      <c r="M126" s="419"/>
      <c r="N126" s="419"/>
      <c r="O126" s="419"/>
      <c r="P126" s="419"/>
      <c r="Q126" s="420"/>
      <c r="R126" s="150"/>
      <c r="S126" s="151"/>
      <c r="T126" s="151"/>
      <c r="U126" s="151"/>
      <c r="V126" s="151"/>
      <c r="W126" s="151"/>
      <c r="X126" s="151"/>
      <c r="Y126" s="151"/>
      <c r="Z126" s="151"/>
      <c r="AA126" s="151"/>
      <c r="AB126" s="151"/>
      <c r="AC126" s="328"/>
      <c r="AE126" s="1" t="str">
        <f t="shared" si="1"/>
        <v>□</v>
      </c>
    </row>
    <row r="127" spans="2:42" ht="21.75" customHeight="1">
      <c r="B127" s="555" t="s">
        <v>315</v>
      </c>
      <c r="C127" s="556"/>
      <c r="D127" s="407" t="s">
        <v>316</v>
      </c>
      <c r="E127" s="408"/>
      <c r="F127" s="408"/>
      <c r="G127" s="408"/>
      <c r="H127" s="409"/>
      <c r="I127" s="162" t="s">
        <v>144</v>
      </c>
      <c r="J127" s="416" t="s">
        <v>317</v>
      </c>
      <c r="K127" s="416"/>
      <c r="L127" s="162" t="s">
        <v>141</v>
      </c>
      <c r="M127" s="416" t="s">
        <v>318</v>
      </c>
      <c r="N127" s="416"/>
      <c r="O127" s="416"/>
      <c r="P127" s="30"/>
      <c r="Q127" s="31"/>
      <c r="R127" s="192" t="s">
        <v>123</v>
      </c>
      <c r="S127" s="514" t="s">
        <v>319</v>
      </c>
      <c r="T127" s="514"/>
      <c r="U127" s="514"/>
      <c r="V127" s="514"/>
      <c r="W127" s="514"/>
      <c r="X127" s="514"/>
      <c r="Y127" s="514"/>
      <c r="Z127" s="514"/>
      <c r="AA127" s="514"/>
      <c r="AB127" s="515"/>
      <c r="AC127" s="418"/>
      <c r="AE127" s="1" t="str">
        <f t="shared" si="1"/>
        <v>□</v>
      </c>
      <c r="AH127" s="43" t="str">
        <f>IF(AE127&amp;AE128="■□","●適合",IF(AE127&amp;AE128="□■","◆未達",IF(AE127&amp;AE128="□□","■未答","▼矛盾")))</f>
        <v>■未答</v>
      </c>
      <c r="AI127" s="44"/>
      <c r="AL127" s="37" t="s">
        <v>87</v>
      </c>
      <c r="AM127" s="46" t="s">
        <v>88</v>
      </c>
      <c r="AN127" s="46" t="s">
        <v>89</v>
      </c>
      <c r="AO127" s="46" t="s">
        <v>90</v>
      </c>
      <c r="AP127" s="46" t="s">
        <v>91</v>
      </c>
    </row>
    <row r="128" spans="2:42" ht="21.75" customHeight="1">
      <c r="B128" s="557"/>
      <c r="C128" s="558"/>
      <c r="D128" s="410"/>
      <c r="E128" s="411"/>
      <c r="F128" s="411"/>
      <c r="G128" s="411"/>
      <c r="H128" s="412"/>
      <c r="I128" s="100"/>
      <c r="J128" s="101"/>
      <c r="K128" s="101"/>
      <c r="L128" s="101"/>
      <c r="M128" s="101"/>
      <c r="N128" s="101"/>
      <c r="O128" s="101"/>
      <c r="P128" s="101"/>
      <c r="Q128" s="86"/>
      <c r="R128" s="183"/>
      <c r="S128" s="70"/>
      <c r="T128" s="70"/>
      <c r="U128" s="70"/>
      <c r="V128" s="70"/>
      <c r="W128" s="70"/>
      <c r="X128" s="70"/>
      <c r="Y128" s="70"/>
      <c r="Z128" s="70"/>
      <c r="AA128" s="70"/>
      <c r="AB128" s="193"/>
      <c r="AC128" s="430"/>
      <c r="AE128" s="1" t="str">
        <f>+L127</f>
        <v>□</v>
      </c>
      <c r="AM128" s="43" t="s">
        <v>66</v>
      </c>
      <c r="AN128" s="43" t="s">
        <v>67</v>
      </c>
      <c r="AO128" s="45" t="s">
        <v>92</v>
      </c>
      <c r="AP128" s="45" t="s">
        <v>68</v>
      </c>
    </row>
    <row r="129" spans="2:42" ht="16.5" customHeight="1">
      <c r="B129" s="557"/>
      <c r="C129" s="558"/>
      <c r="D129" s="191"/>
      <c r="E129" s="547" t="s">
        <v>320</v>
      </c>
      <c r="F129" s="548"/>
      <c r="G129" s="548"/>
      <c r="H129" s="549"/>
      <c r="I129" s="57" t="s">
        <v>94</v>
      </c>
      <c r="J129" s="58" t="s">
        <v>193</v>
      </c>
      <c r="K129" s="58"/>
      <c r="L129" s="58"/>
      <c r="M129" s="58"/>
      <c r="N129" s="58"/>
      <c r="O129" s="58"/>
      <c r="P129" s="58"/>
      <c r="Q129" s="59"/>
      <c r="R129" s="144"/>
      <c r="S129" s="79"/>
      <c r="T129" s="79"/>
      <c r="U129" s="79"/>
      <c r="V129" s="79"/>
      <c r="W129" s="79"/>
      <c r="X129" s="79"/>
      <c r="Y129" s="79"/>
      <c r="Z129" s="79"/>
      <c r="AA129" s="79"/>
      <c r="AB129" s="80" t="s">
        <v>321</v>
      </c>
      <c r="AC129" s="326"/>
      <c r="AE129" s="1" t="str">
        <f>+I129</f>
        <v>□</v>
      </c>
      <c r="AH129" s="43" t="str">
        <f>IF(AE129&amp;AE130="■□","●適合",IF(AE129&amp;AE130="□■","◆未達",IF(AE129&amp;AE130="□□","■未答","▼矛盾")))</f>
        <v>■未答</v>
      </c>
      <c r="AI129" s="44"/>
      <c r="AL129" s="37" t="s">
        <v>87</v>
      </c>
      <c r="AM129" s="46" t="s">
        <v>88</v>
      </c>
      <c r="AN129" s="46" t="s">
        <v>89</v>
      </c>
      <c r="AO129" s="46" t="s">
        <v>90</v>
      </c>
      <c r="AP129" s="46" t="s">
        <v>91</v>
      </c>
    </row>
    <row r="130" spans="2:42" ht="16.5" customHeight="1">
      <c r="B130" s="559"/>
      <c r="C130" s="545"/>
      <c r="D130" s="191"/>
      <c r="E130" s="410"/>
      <c r="F130" s="411"/>
      <c r="G130" s="411"/>
      <c r="H130" s="412"/>
      <c r="I130" s="63" t="s">
        <v>116</v>
      </c>
      <c r="J130" s="37" t="s">
        <v>196</v>
      </c>
      <c r="K130" s="37"/>
      <c r="L130" s="37"/>
      <c r="M130" s="37"/>
      <c r="N130" s="37"/>
      <c r="O130" s="37"/>
      <c r="P130" s="37"/>
      <c r="Q130" s="39"/>
      <c r="R130" s="306" t="s">
        <v>322</v>
      </c>
      <c r="S130" s="307"/>
      <c r="T130" s="307"/>
      <c r="U130" s="307"/>
      <c r="V130" s="307"/>
      <c r="W130" s="307"/>
      <c r="X130" s="299"/>
      <c r="Y130" s="299"/>
      <c r="Z130" s="299"/>
      <c r="AA130" s="49" t="s">
        <v>323</v>
      </c>
      <c r="AB130" s="49"/>
      <c r="AC130" s="327"/>
      <c r="AE130" s="1" t="str">
        <f>+I130</f>
        <v>□</v>
      </c>
      <c r="AH130" s="113" t="s">
        <v>324</v>
      </c>
      <c r="AJ130" s="45" t="str">
        <f>IF(X130&gt;0,IF(X130&lt;1300,"◆未達","●適合"),"■未答")</f>
        <v>■未答</v>
      </c>
      <c r="AM130" s="43" t="s">
        <v>66</v>
      </c>
      <c r="AN130" s="43" t="s">
        <v>67</v>
      </c>
      <c r="AO130" s="45" t="s">
        <v>92</v>
      </c>
      <c r="AP130" s="45" t="s">
        <v>68</v>
      </c>
    </row>
    <row r="131" spans="2:29" ht="16.5" customHeight="1">
      <c r="B131" s="559"/>
      <c r="C131" s="545"/>
      <c r="D131" s="191"/>
      <c r="E131" s="550"/>
      <c r="F131" s="551"/>
      <c r="G131" s="551"/>
      <c r="H131" s="552"/>
      <c r="I131" s="100"/>
      <c r="J131" s="101"/>
      <c r="K131" s="101"/>
      <c r="L131" s="101"/>
      <c r="M131" s="101"/>
      <c r="N131" s="101"/>
      <c r="O131" s="101"/>
      <c r="P131" s="101"/>
      <c r="Q131" s="102"/>
      <c r="R131" s="183"/>
      <c r="S131" s="70"/>
      <c r="T131" s="70"/>
      <c r="U131" s="70"/>
      <c r="V131" s="70"/>
      <c r="W131" s="70"/>
      <c r="X131" s="70"/>
      <c r="Y131" s="70"/>
      <c r="Z131" s="70"/>
      <c r="AA131" s="70"/>
      <c r="AB131" s="70"/>
      <c r="AC131" s="430"/>
    </row>
    <row r="132" spans="2:42" ht="19.5" customHeight="1">
      <c r="B132" s="559"/>
      <c r="C132" s="545"/>
      <c r="D132" s="191"/>
      <c r="E132" s="547" t="s">
        <v>325</v>
      </c>
      <c r="F132" s="548"/>
      <c r="G132" s="548"/>
      <c r="H132" s="549"/>
      <c r="I132" s="57" t="s">
        <v>106</v>
      </c>
      <c r="J132" s="58" t="s">
        <v>193</v>
      </c>
      <c r="K132" s="58"/>
      <c r="L132" s="58"/>
      <c r="M132" s="58"/>
      <c r="N132" s="58"/>
      <c r="O132" s="58"/>
      <c r="P132" s="58"/>
      <c r="Q132" s="59"/>
      <c r="R132" s="355" t="s">
        <v>326</v>
      </c>
      <c r="S132" s="356"/>
      <c r="T132" s="356"/>
      <c r="U132" s="356"/>
      <c r="V132" s="356"/>
      <c r="W132" s="356"/>
      <c r="X132" s="362"/>
      <c r="Y132" s="362"/>
      <c r="Z132" s="362"/>
      <c r="AA132" s="79" t="s">
        <v>327</v>
      </c>
      <c r="AB132" s="79"/>
      <c r="AC132" s="326"/>
      <c r="AE132" s="1" t="str">
        <f>+I132</f>
        <v>□</v>
      </c>
      <c r="AH132" s="43" t="str">
        <f>IF(AE132&amp;AE133="■□","●適合",IF(AE132&amp;AE133="□■","◆未達",IF(AE132&amp;AE133="□□","■未答","▼矛盾")))</f>
        <v>■未答</v>
      </c>
      <c r="AI132" s="44"/>
      <c r="AL132" s="37" t="s">
        <v>87</v>
      </c>
      <c r="AM132" s="46" t="s">
        <v>88</v>
      </c>
      <c r="AN132" s="46" t="s">
        <v>89</v>
      </c>
      <c r="AO132" s="46" t="s">
        <v>90</v>
      </c>
      <c r="AP132" s="46" t="s">
        <v>91</v>
      </c>
    </row>
    <row r="133" spans="2:42" ht="19.5" customHeight="1">
      <c r="B133" s="559"/>
      <c r="C133" s="545"/>
      <c r="D133" s="191"/>
      <c r="E133" s="410"/>
      <c r="F133" s="411"/>
      <c r="G133" s="411"/>
      <c r="H133" s="412"/>
      <c r="I133" s="63" t="s">
        <v>116</v>
      </c>
      <c r="J133" s="37" t="s">
        <v>196</v>
      </c>
      <c r="K133" s="37"/>
      <c r="L133" s="37"/>
      <c r="M133" s="37"/>
      <c r="N133" s="37"/>
      <c r="O133" s="37"/>
      <c r="P133" s="37"/>
      <c r="Q133" s="39"/>
      <c r="R133" s="56"/>
      <c r="S133" s="49"/>
      <c r="T133" s="49"/>
      <c r="U133" s="49"/>
      <c r="V133" s="49"/>
      <c r="W133" s="49"/>
      <c r="X133" s="49"/>
      <c r="Y133" s="49"/>
      <c r="Z133" s="49"/>
      <c r="AA133" s="49"/>
      <c r="AB133" s="49"/>
      <c r="AC133" s="327"/>
      <c r="AE133" s="1" t="str">
        <f>+I133</f>
        <v>□</v>
      </c>
      <c r="AH133" s="113" t="s">
        <v>328</v>
      </c>
      <c r="AJ133" s="45" t="str">
        <f>IF(X132&gt;0,IF(X132&lt;500,"◆未達","●適合"),"■未答")</f>
        <v>■未答</v>
      </c>
      <c r="AM133" s="43" t="s">
        <v>66</v>
      </c>
      <c r="AN133" s="43" t="s">
        <v>67</v>
      </c>
      <c r="AO133" s="45" t="s">
        <v>92</v>
      </c>
      <c r="AP133" s="45" t="s">
        <v>68</v>
      </c>
    </row>
    <row r="134" spans="2:29" ht="19.5" customHeight="1">
      <c r="B134" s="559"/>
      <c r="C134" s="545"/>
      <c r="D134" s="191"/>
      <c r="E134" s="550"/>
      <c r="F134" s="551"/>
      <c r="G134" s="551"/>
      <c r="H134" s="552"/>
      <c r="I134" s="100"/>
      <c r="J134" s="85"/>
      <c r="K134" s="85"/>
      <c r="L134" s="85"/>
      <c r="M134" s="85"/>
      <c r="N134" s="85"/>
      <c r="O134" s="85"/>
      <c r="P134" s="85"/>
      <c r="Q134" s="86"/>
      <c r="R134" s="183"/>
      <c r="S134" s="70"/>
      <c r="T134" s="70"/>
      <c r="U134" s="70"/>
      <c r="V134" s="70"/>
      <c r="W134" s="70"/>
      <c r="X134" s="70"/>
      <c r="Y134" s="70"/>
      <c r="Z134" s="70"/>
      <c r="AA134" s="70"/>
      <c r="AB134" s="70"/>
      <c r="AC134" s="430"/>
    </row>
    <row r="135" spans="2:42" ht="16.5" customHeight="1">
      <c r="B135" s="559"/>
      <c r="C135" s="545"/>
      <c r="D135" s="547" t="s">
        <v>329</v>
      </c>
      <c r="E135" s="548"/>
      <c r="F135" s="548"/>
      <c r="G135" s="548"/>
      <c r="H135" s="549"/>
      <c r="I135" s="57" t="s">
        <v>330</v>
      </c>
      <c r="J135" s="58" t="s">
        <v>193</v>
      </c>
      <c r="K135" s="58"/>
      <c r="L135" s="58"/>
      <c r="M135" s="58"/>
      <c r="N135" s="58"/>
      <c r="O135" s="58"/>
      <c r="P135" s="58"/>
      <c r="Q135" s="59"/>
      <c r="R135" s="355" t="s">
        <v>331</v>
      </c>
      <c r="S135" s="356"/>
      <c r="T135" s="356"/>
      <c r="U135" s="356"/>
      <c r="V135" s="356"/>
      <c r="W135" s="356"/>
      <c r="X135" s="362"/>
      <c r="Y135" s="362"/>
      <c r="Z135" s="362"/>
      <c r="AA135" s="79" t="s">
        <v>332</v>
      </c>
      <c r="AB135" s="79"/>
      <c r="AC135" s="326"/>
      <c r="AE135" s="1" t="str">
        <f>+I135</f>
        <v>□</v>
      </c>
      <c r="AH135" s="43" t="str">
        <f>IF(AE135&amp;AE136="■□","●適合",IF(AE135&amp;AE136="□■","◆未達",IF(AE135&amp;AE136="□□","■未答","▼矛盾")))</f>
        <v>■未答</v>
      </c>
      <c r="AI135" s="44"/>
      <c r="AL135" s="37" t="s">
        <v>87</v>
      </c>
      <c r="AM135" s="46" t="s">
        <v>88</v>
      </c>
      <c r="AN135" s="46" t="s">
        <v>89</v>
      </c>
      <c r="AO135" s="46" t="s">
        <v>90</v>
      </c>
      <c r="AP135" s="46" t="s">
        <v>91</v>
      </c>
    </row>
    <row r="136" spans="2:42" ht="16.5" customHeight="1" thickBot="1">
      <c r="B136" s="560"/>
      <c r="C136" s="546"/>
      <c r="D136" s="413"/>
      <c r="E136" s="414"/>
      <c r="F136" s="414"/>
      <c r="G136" s="414"/>
      <c r="H136" s="415"/>
      <c r="I136" s="190" t="s">
        <v>116</v>
      </c>
      <c r="J136" s="37" t="s">
        <v>196</v>
      </c>
      <c r="K136" s="148"/>
      <c r="L136" s="148"/>
      <c r="M136" s="148"/>
      <c r="N136" s="148"/>
      <c r="O136" s="148"/>
      <c r="P136" s="148"/>
      <c r="Q136" s="149"/>
      <c r="R136" s="150"/>
      <c r="S136" s="151"/>
      <c r="T136" s="151"/>
      <c r="U136" s="151"/>
      <c r="V136" s="151"/>
      <c r="W136" s="151"/>
      <c r="X136" s="151"/>
      <c r="Y136" s="151"/>
      <c r="Z136" s="151"/>
      <c r="AA136" s="151"/>
      <c r="AB136" s="151"/>
      <c r="AC136" s="328"/>
      <c r="AE136" s="1" t="str">
        <f>+I136</f>
        <v>□</v>
      </c>
      <c r="AH136" s="113" t="s">
        <v>328</v>
      </c>
      <c r="AJ136" s="45" t="str">
        <f>IF(X135&gt;0,IF(X135&lt;9,"◆未達","●適合"),"■未答")</f>
        <v>■未答</v>
      </c>
      <c r="AM136" s="43" t="s">
        <v>66</v>
      </c>
      <c r="AN136" s="43" t="s">
        <v>67</v>
      </c>
      <c r="AO136" s="45" t="s">
        <v>92</v>
      </c>
      <c r="AP136" s="45" t="s">
        <v>68</v>
      </c>
    </row>
    <row r="137" spans="2:29" ht="24" customHeight="1" thickBot="1">
      <c r="B137" s="395" t="s">
        <v>333</v>
      </c>
      <c r="C137" s="396"/>
      <c r="D137" s="396"/>
      <c r="E137" s="396"/>
      <c r="F137" s="396"/>
      <c r="G137" s="396"/>
      <c r="H137" s="396"/>
      <c r="I137" s="194"/>
      <c r="J137" s="194"/>
      <c r="K137" s="194"/>
      <c r="L137" s="194"/>
      <c r="M137" s="194"/>
      <c r="N137" s="194"/>
      <c r="O137" s="194"/>
      <c r="P137" s="194"/>
      <c r="Q137" s="194"/>
      <c r="R137" s="195"/>
      <c r="S137" s="195"/>
      <c r="T137" s="195"/>
      <c r="U137" s="195"/>
      <c r="V137" s="195"/>
      <c r="W137" s="195"/>
      <c r="X137" s="195"/>
      <c r="Y137" s="195"/>
      <c r="Z137" s="195"/>
      <c r="AA137" s="195"/>
      <c r="AB137" s="195"/>
      <c r="AC137" s="196"/>
    </row>
    <row r="138" spans="2:43" ht="24" customHeight="1">
      <c r="B138" s="363" t="s">
        <v>334</v>
      </c>
      <c r="C138" s="371"/>
      <c r="D138" s="371" t="s">
        <v>44</v>
      </c>
      <c r="E138" s="371"/>
      <c r="F138" s="371"/>
      <c r="G138" s="371"/>
      <c r="H138" s="372"/>
      <c r="I138" s="57" t="s">
        <v>70</v>
      </c>
      <c r="J138" s="30" t="s">
        <v>335</v>
      </c>
      <c r="K138" s="163"/>
      <c r="L138" s="163"/>
      <c r="M138" s="163"/>
      <c r="N138" s="163"/>
      <c r="O138" s="163"/>
      <c r="P138" s="163"/>
      <c r="Q138" s="164"/>
      <c r="R138" s="165"/>
      <c r="S138" s="166"/>
      <c r="T138" s="166"/>
      <c r="U138" s="166"/>
      <c r="V138" s="166"/>
      <c r="W138" s="166"/>
      <c r="X138" s="166"/>
      <c r="Y138" s="166"/>
      <c r="Z138" s="166"/>
      <c r="AA138" s="166"/>
      <c r="AB138" s="166"/>
      <c r="AC138" s="167"/>
      <c r="AE138" s="42" t="str">
        <f>+I138</f>
        <v>□</v>
      </c>
      <c r="AH138" s="45" t="str">
        <f>IF(AE138&amp;AE139&amp;AE140="■□□","◎無し",IF(AE138&amp;AE139&amp;AE140="□■□","●適合",IF(AE138&amp;AE139&amp;AE140="□□■","◆未達",IF(AE138&amp;AE139&amp;AE140="□□□","■未答","▼矛盾"))))</f>
        <v>■未答</v>
      </c>
      <c r="AI138" s="61"/>
      <c r="AL138" s="37" t="s">
        <v>111</v>
      </c>
      <c r="AM138" s="46" t="s">
        <v>112</v>
      </c>
      <c r="AN138" s="46" t="s">
        <v>113</v>
      </c>
      <c r="AO138" s="46" t="s">
        <v>114</v>
      </c>
      <c r="AP138" s="46" t="s">
        <v>115</v>
      </c>
      <c r="AQ138" s="46" t="s">
        <v>91</v>
      </c>
    </row>
    <row r="139" spans="2:43" ht="24" customHeight="1">
      <c r="B139" s="365"/>
      <c r="C139" s="342"/>
      <c r="D139" s="345"/>
      <c r="E139" s="345"/>
      <c r="F139" s="345"/>
      <c r="G139" s="345"/>
      <c r="H139" s="346"/>
      <c r="I139" s="168" t="s">
        <v>102</v>
      </c>
      <c r="J139" s="348" t="s">
        <v>317</v>
      </c>
      <c r="K139" s="348"/>
      <c r="L139" s="170" t="s">
        <v>141</v>
      </c>
      <c r="M139" s="348" t="s">
        <v>318</v>
      </c>
      <c r="N139" s="348"/>
      <c r="O139" s="348"/>
      <c r="P139" s="67"/>
      <c r="Q139" s="68"/>
      <c r="R139" s="87"/>
      <c r="S139" s="88"/>
      <c r="T139" s="88"/>
      <c r="U139" s="88"/>
      <c r="V139" s="88"/>
      <c r="W139" s="88"/>
      <c r="X139" s="88"/>
      <c r="Y139" s="88"/>
      <c r="Z139" s="88"/>
      <c r="AA139" s="88"/>
      <c r="AB139" s="88"/>
      <c r="AC139" s="141"/>
      <c r="AE139" s="1" t="str">
        <f>+I139</f>
        <v>□</v>
      </c>
      <c r="AL139" s="37"/>
      <c r="AM139" s="43" t="s">
        <v>65</v>
      </c>
      <c r="AN139" s="43" t="s">
        <v>66</v>
      </c>
      <c r="AO139" s="43" t="s">
        <v>67</v>
      </c>
      <c r="AP139" s="45" t="s">
        <v>92</v>
      </c>
      <c r="AQ139" s="45" t="s">
        <v>68</v>
      </c>
    </row>
    <row r="140" spans="2:31" ht="16.5" customHeight="1">
      <c r="B140" s="365"/>
      <c r="C140" s="342"/>
      <c r="D140" s="338" t="s">
        <v>45</v>
      </c>
      <c r="E140" s="339"/>
      <c r="F140" s="339"/>
      <c r="G140" s="339"/>
      <c r="H140" s="340"/>
      <c r="I140" s="197"/>
      <c r="J140" s="198"/>
      <c r="K140" s="198"/>
      <c r="L140" s="197"/>
      <c r="M140" s="198"/>
      <c r="N140" s="199" t="s">
        <v>106</v>
      </c>
      <c r="O140" s="354" t="s">
        <v>336</v>
      </c>
      <c r="P140" s="354"/>
      <c r="Q140" s="374"/>
      <c r="R140" s="91"/>
      <c r="S140" s="92"/>
      <c r="T140" s="92"/>
      <c r="U140" s="92"/>
      <c r="V140" s="92"/>
      <c r="W140" s="92"/>
      <c r="X140" s="92"/>
      <c r="Y140" s="92"/>
      <c r="Z140" s="92"/>
      <c r="AA140" s="92"/>
      <c r="AB140" s="92"/>
      <c r="AC140" s="333"/>
      <c r="AE140" s="1" t="str">
        <f>+L139</f>
        <v>□</v>
      </c>
    </row>
    <row r="141" spans="2:43" ht="16.5" customHeight="1">
      <c r="B141" s="365"/>
      <c r="C141" s="342"/>
      <c r="D141" s="341"/>
      <c r="E141" s="342"/>
      <c r="F141" s="342"/>
      <c r="G141" s="342"/>
      <c r="H141" s="343"/>
      <c r="I141" s="168" t="s">
        <v>70</v>
      </c>
      <c r="J141" s="336" t="s">
        <v>337</v>
      </c>
      <c r="K141" s="336"/>
      <c r="L141" s="336"/>
      <c r="M141" s="336"/>
      <c r="N141" s="336"/>
      <c r="O141" s="336"/>
      <c r="P141" s="336"/>
      <c r="Q141" s="337"/>
      <c r="R141" s="157"/>
      <c r="S141" s="97"/>
      <c r="T141" s="97"/>
      <c r="U141" s="97"/>
      <c r="V141" s="97"/>
      <c r="W141" s="97"/>
      <c r="X141" s="97"/>
      <c r="Y141" s="97"/>
      <c r="Z141" s="97"/>
      <c r="AA141" s="97"/>
      <c r="AB141" s="97"/>
      <c r="AC141" s="334"/>
      <c r="AE141" s="42" t="str">
        <f>+N140</f>
        <v>□</v>
      </c>
      <c r="AH141" s="45" t="str">
        <f>IF(AE141&amp;AE142&amp;AE143="■□□","◎無し",IF(AE141&amp;AE142&amp;AE143="□■□","●適合",IF(AE141&amp;AE142&amp;AE143="□□■","◆未達",IF(AE141&amp;AE142&amp;AE143="□□□","■未答","▼矛盾"))))</f>
        <v>■未答</v>
      </c>
      <c r="AI141" s="61"/>
      <c r="AL141" s="37" t="s">
        <v>111</v>
      </c>
      <c r="AM141" s="46" t="s">
        <v>112</v>
      </c>
      <c r="AN141" s="46" t="s">
        <v>113</v>
      </c>
      <c r="AO141" s="46" t="s">
        <v>114</v>
      </c>
      <c r="AP141" s="46" t="s">
        <v>115</v>
      </c>
      <c r="AQ141" s="46" t="s">
        <v>91</v>
      </c>
    </row>
    <row r="142" spans="2:43" ht="16.5" customHeight="1">
      <c r="B142" s="365"/>
      <c r="C142" s="342"/>
      <c r="D142" s="344"/>
      <c r="E142" s="345"/>
      <c r="F142" s="345"/>
      <c r="G142" s="345"/>
      <c r="H142" s="346"/>
      <c r="I142" s="170" t="s">
        <v>102</v>
      </c>
      <c r="J142" s="348" t="s">
        <v>338</v>
      </c>
      <c r="K142" s="348"/>
      <c r="L142" s="348"/>
      <c r="M142" s="348"/>
      <c r="N142" s="348"/>
      <c r="O142" s="348"/>
      <c r="P142" s="348"/>
      <c r="Q142" s="349"/>
      <c r="R142" s="87"/>
      <c r="S142" s="88"/>
      <c r="T142" s="88"/>
      <c r="U142" s="88"/>
      <c r="V142" s="88"/>
      <c r="W142" s="88"/>
      <c r="X142" s="88"/>
      <c r="Y142" s="88"/>
      <c r="Z142" s="88"/>
      <c r="AA142" s="88"/>
      <c r="AB142" s="88"/>
      <c r="AC142" s="335"/>
      <c r="AE142" s="1" t="str">
        <f>+I141</f>
        <v>□</v>
      </c>
      <c r="AL142" s="37"/>
      <c r="AM142" s="43" t="s">
        <v>65</v>
      </c>
      <c r="AN142" s="43" t="s">
        <v>66</v>
      </c>
      <c r="AO142" s="43" t="s">
        <v>67</v>
      </c>
      <c r="AP142" s="45" t="s">
        <v>92</v>
      </c>
      <c r="AQ142" s="45" t="s">
        <v>68</v>
      </c>
    </row>
    <row r="143" spans="2:31" ht="16.5" customHeight="1">
      <c r="B143" s="365"/>
      <c r="C143" s="342"/>
      <c r="D143" s="338" t="s">
        <v>46</v>
      </c>
      <c r="E143" s="339"/>
      <c r="F143" s="339"/>
      <c r="G143" s="339"/>
      <c r="H143" s="340"/>
      <c r="I143" s="197"/>
      <c r="J143" s="198"/>
      <c r="K143" s="198"/>
      <c r="L143" s="197"/>
      <c r="M143" s="198"/>
      <c r="N143" s="199" t="s">
        <v>106</v>
      </c>
      <c r="O143" s="354" t="s">
        <v>336</v>
      </c>
      <c r="P143" s="354"/>
      <c r="Q143" s="374"/>
      <c r="R143" s="200" t="s">
        <v>106</v>
      </c>
      <c r="S143" s="356" t="s">
        <v>339</v>
      </c>
      <c r="T143" s="356"/>
      <c r="U143" s="356"/>
      <c r="V143" s="356"/>
      <c r="W143" s="356"/>
      <c r="X143" s="356"/>
      <c r="Y143" s="356"/>
      <c r="Z143" s="356"/>
      <c r="AA143" s="356"/>
      <c r="AB143" s="394"/>
      <c r="AC143" s="333"/>
      <c r="AE143" s="1" t="str">
        <f>+I142</f>
        <v>□</v>
      </c>
    </row>
    <row r="144" spans="2:43" ht="16.5" customHeight="1">
      <c r="B144" s="365"/>
      <c r="C144" s="342"/>
      <c r="D144" s="341"/>
      <c r="E144" s="342"/>
      <c r="F144" s="342"/>
      <c r="G144" s="342"/>
      <c r="H144" s="343"/>
      <c r="I144" s="168" t="s">
        <v>340</v>
      </c>
      <c r="J144" s="336" t="s">
        <v>341</v>
      </c>
      <c r="K144" s="336"/>
      <c r="L144" s="336"/>
      <c r="M144" s="336"/>
      <c r="N144" s="336"/>
      <c r="O144" s="336"/>
      <c r="P144" s="336"/>
      <c r="Q144" s="337"/>
      <c r="R144" s="40" t="s">
        <v>342</v>
      </c>
      <c r="S144" s="307" t="s">
        <v>343</v>
      </c>
      <c r="T144" s="307"/>
      <c r="U144" s="307"/>
      <c r="V144" s="307"/>
      <c r="W144" s="307"/>
      <c r="X144" s="307"/>
      <c r="Y144" s="307"/>
      <c r="Z144" s="307"/>
      <c r="AA144" s="307"/>
      <c r="AB144" s="329"/>
      <c r="AC144" s="334"/>
      <c r="AE144" s="42" t="str">
        <f>+N143</f>
        <v>□</v>
      </c>
      <c r="AH144" s="45" t="str">
        <f>IF(AE144&amp;AE145&amp;AE146="■□□","◎無し",IF(AE144&amp;AE145&amp;AE146="□■□","●適合",IF(AE144&amp;AE145&amp;AE146="□□■","◆未達",IF(AE144&amp;AE145&amp;AE146="□□□","■未答","▼矛盾"))))</f>
        <v>■未答</v>
      </c>
      <c r="AI144" s="61"/>
      <c r="AL144" s="37" t="s">
        <v>111</v>
      </c>
      <c r="AM144" s="46" t="s">
        <v>112</v>
      </c>
      <c r="AN144" s="46" t="s">
        <v>113</v>
      </c>
      <c r="AO144" s="46" t="s">
        <v>114</v>
      </c>
      <c r="AP144" s="46" t="s">
        <v>115</v>
      </c>
      <c r="AQ144" s="46" t="s">
        <v>91</v>
      </c>
    </row>
    <row r="145" spans="2:43" ht="16.5" customHeight="1">
      <c r="B145" s="365"/>
      <c r="C145" s="342"/>
      <c r="D145" s="341"/>
      <c r="E145" s="342"/>
      <c r="F145" s="342"/>
      <c r="G145" s="342"/>
      <c r="H145" s="343"/>
      <c r="I145" s="170" t="s">
        <v>102</v>
      </c>
      <c r="J145" s="348" t="s">
        <v>344</v>
      </c>
      <c r="K145" s="348"/>
      <c r="L145" s="348"/>
      <c r="M145" s="348"/>
      <c r="N145" s="348"/>
      <c r="O145" s="348"/>
      <c r="P145" s="348"/>
      <c r="Q145" s="349"/>
      <c r="R145" s="87"/>
      <c r="S145" s="88"/>
      <c r="T145" s="88"/>
      <c r="U145" s="88"/>
      <c r="V145" s="88"/>
      <c r="W145" s="88"/>
      <c r="X145" s="88"/>
      <c r="Y145" s="88"/>
      <c r="Z145" s="88"/>
      <c r="AA145" s="88"/>
      <c r="AB145" s="90"/>
      <c r="AC145" s="334"/>
      <c r="AE145" s="1" t="str">
        <f>+I144</f>
        <v>□</v>
      </c>
      <c r="AL145" s="37"/>
      <c r="AM145" s="43" t="s">
        <v>65</v>
      </c>
      <c r="AN145" s="43" t="s">
        <v>66</v>
      </c>
      <c r="AO145" s="43" t="s">
        <v>67</v>
      </c>
      <c r="AP145" s="45" t="s">
        <v>92</v>
      </c>
      <c r="AQ145" s="45" t="s">
        <v>68</v>
      </c>
    </row>
    <row r="146" spans="2:31" ht="21.75" customHeight="1">
      <c r="B146" s="365"/>
      <c r="C146" s="342"/>
      <c r="D146" s="71"/>
      <c r="E146" s="338" t="s">
        <v>47</v>
      </c>
      <c r="F146" s="339"/>
      <c r="G146" s="339"/>
      <c r="H146" s="340"/>
      <c r="I146" s="106"/>
      <c r="J146" s="106"/>
      <c r="K146" s="106"/>
      <c r="L146" s="106"/>
      <c r="M146" s="106"/>
      <c r="N146" s="197"/>
      <c r="O146" s="198"/>
      <c r="P146" s="198"/>
      <c r="Q146" s="201"/>
      <c r="R146" s="91"/>
      <c r="S146" s="92"/>
      <c r="T146" s="202"/>
      <c r="U146" s="92"/>
      <c r="V146" s="92"/>
      <c r="W146" s="92"/>
      <c r="X146" s="203"/>
      <c r="Y146" s="203"/>
      <c r="Z146" s="203"/>
      <c r="AA146" s="92"/>
      <c r="AB146" s="80" t="s">
        <v>110</v>
      </c>
      <c r="AC146" s="334"/>
      <c r="AE146" s="1" t="str">
        <f>+I145</f>
        <v>□</v>
      </c>
    </row>
    <row r="147" spans="2:43" ht="16.5" customHeight="1">
      <c r="B147" s="365"/>
      <c r="C147" s="342"/>
      <c r="D147" s="71"/>
      <c r="E147" s="341"/>
      <c r="F147" s="342"/>
      <c r="G147" s="342"/>
      <c r="H147" s="343"/>
      <c r="I147" s="95"/>
      <c r="J147" s="95"/>
      <c r="K147" s="95"/>
      <c r="L147" s="95"/>
      <c r="M147" s="95"/>
      <c r="N147" s="168" t="s">
        <v>94</v>
      </c>
      <c r="O147" s="336" t="s">
        <v>336</v>
      </c>
      <c r="P147" s="336"/>
      <c r="Q147" s="337"/>
      <c r="R147" s="157"/>
      <c r="S147" s="97"/>
      <c r="T147" s="509" t="s">
        <v>345</v>
      </c>
      <c r="U147" s="509"/>
      <c r="V147" s="509"/>
      <c r="W147" s="509"/>
      <c r="X147" s="299"/>
      <c r="Y147" s="299"/>
      <c r="Z147" s="299"/>
      <c r="AA147" s="97" t="s">
        <v>346</v>
      </c>
      <c r="AB147" s="99"/>
      <c r="AC147" s="334"/>
      <c r="AE147" s="42" t="str">
        <f>+N147</f>
        <v>□</v>
      </c>
      <c r="AH147" s="45" t="str">
        <f>IF(AE147&amp;AE148&amp;AE149="■□□","◎無し",IF(AE147&amp;AE148&amp;AE149="□■□","●適合",IF(AE147&amp;AE148&amp;AE149="□□■","◆未達",IF(AE147&amp;AE148&amp;AE149="□□□","■未答","▼矛盾"))))</f>
        <v>■未答</v>
      </c>
      <c r="AI147" s="61"/>
      <c r="AL147" s="37" t="s">
        <v>111</v>
      </c>
      <c r="AM147" s="46" t="s">
        <v>112</v>
      </c>
      <c r="AN147" s="46" t="s">
        <v>113</v>
      </c>
      <c r="AO147" s="46" t="s">
        <v>114</v>
      </c>
      <c r="AP147" s="46" t="s">
        <v>115</v>
      </c>
      <c r="AQ147" s="46" t="s">
        <v>91</v>
      </c>
    </row>
    <row r="148" spans="2:43" ht="16.5" customHeight="1">
      <c r="B148" s="365"/>
      <c r="C148" s="342"/>
      <c r="D148" s="71"/>
      <c r="E148" s="341"/>
      <c r="F148" s="342"/>
      <c r="G148" s="342"/>
      <c r="H148" s="343"/>
      <c r="I148" s="63" t="s">
        <v>116</v>
      </c>
      <c r="J148" s="336" t="s">
        <v>193</v>
      </c>
      <c r="K148" s="336"/>
      <c r="L148" s="336"/>
      <c r="M148" s="336"/>
      <c r="N148" s="336"/>
      <c r="O148" s="336"/>
      <c r="P148" s="336"/>
      <c r="Q148" s="337"/>
      <c r="R148" s="40" t="s">
        <v>347</v>
      </c>
      <c r="S148" s="307" t="s">
        <v>348</v>
      </c>
      <c r="T148" s="307"/>
      <c r="U148" s="307"/>
      <c r="V148" s="307"/>
      <c r="W148" s="307"/>
      <c r="X148" s="307"/>
      <c r="Y148" s="307"/>
      <c r="Z148" s="307"/>
      <c r="AA148" s="307"/>
      <c r="AB148" s="329"/>
      <c r="AC148" s="334"/>
      <c r="AE148" s="1" t="str">
        <f>+I148</f>
        <v>□</v>
      </c>
      <c r="AH148" s="113" t="s">
        <v>204</v>
      </c>
      <c r="AJ148" s="204" t="str">
        <f>IF(X147&gt;0,IF(X147&gt;80,12,8),"(未答)")</f>
        <v>(未答)</v>
      </c>
      <c r="AL148" s="37"/>
      <c r="AM148" s="43" t="s">
        <v>65</v>
      </c>
      <c r="AN148" s="43" t="s">
        <v>66</v>
      </c>
      <c r="AO148" s="43" t="s">
        <v>67</v>
      </c>
      <c r="AP148" s="45" t="s">
        <v>92</v>
      </c>
      <c r="AQ148" s="45" t="s">
        <v>68</v>
      </c>
    </row>
    <row r="149" spans="2:36" ht="16.5" customHeight="1">
      <c r="B149" s="365"/>
      <c r="C149" s="342"/>
      <c r="D149" s="71"/>
      <c r="E149" s="341"/>
      <c r="F149" s="342"/>
      <c r="G149" s="342"/>
      <c r="H149" s="343"/>
      <c r="I149" s="63" t="s">
        <v>106</v>
      </c>
      <c r="J149" s="336" t="s">
        <v>196</v>
      </c>
      <c r="K149" s="336"/>
      <c r="L149" s="336"/>
      <c r="M149" s="336"/>
      <c r="N149" s="336"/>
      <c r="O149" s="336"/>
      <c r="P149" s="336"/>
      <c r="Q149" s="337"/>
      <c r="R149" s="40" t="s">
        <v>267</v>
      </c>
      <c r="S149" s="307" t="s">
        <v>349</v>
      </c>
      <c r="T149" s="307"/>
      <c r="U149" s="307"/>
      <c r="V149" s="307"/>
      <c r="W149" s="307"/>
      <c r="X149" s="307"/>
      <c r="Y149" s="307"/>
      <c r="Z149" s="307"/>
      <c r="AA149" s="307"/>
      <c r="AB149" s="329"/>
      <c r="AC149" s="334"/>
      <c r="AE149" s="1" t="str">
        <f>+I149</f>
        <v>□</v>
      </c>
      <c r="AH149" s="113" t="s">
        <v>350</v>
      </c>
      <c r="AJ149" s="45" t="str">
        <f>IF(Z150&gt;0,IF(Z150&lt;AJ148,"◆未達","●適合"),"■未答")</f>
        <v>■未答</v>
      </c>
    </row>
    <row r="150" spans="2:29" ht="16.5" customHeight="1">
      <c r="B150" s="365"/>
      <c r="C150" s="342"/>
      <c r="D150" s="71"/>
      <c r="E150" s="344"/>
      <c r="F150" s="345"/>
      <c r="G150" s="345"/>
      <c r="H150" s="346"/>
      <c r="I150" s="101"/>
      <c r="J150" s="101"/>
      <c r="K150" s="101"/>
      <c r="L150" s="101"/>
      <c r="M150" s="101"/>
      <c r="N150" s="101"/>
      <c r="O150" s="101"/>
      <c r="P150" s="101"/>
      <c r="Q150" s="102"/>
      <c r="R150" s="87"/>
      <c r="S150" s="88"/>
      <c r="T150" s="88" t="s">
        <v>351</v>
      </c>
      <c r="U150" s="88"/>
      <c r="V150" s="88"/>
      <c r="W150" s="88"/>
      <c r="X150" s="89"/>
      <c r="Y150" s="88" t="s">
        <v>352</v>
      </c>
      <c r="Z150" s="352"/>
      <c r="AA150" s="352"/>
      <c r="AB150" s="90"/>
      <c r="AC150" s="334"/>
    </row>
    <row r="151" spans="2:43" ht="21.75" customHeight="1">
      <c r="B151" s="365"/>
      <c r="C151" s="342"/>
      <c r="D151" s="35"/>
      <c r="E151" s="338" t="s">
        <v>353</v>
      </c>
      <c r="F151" s="339"/>
      <c r="G151" s="339"/>
      <c r="H151" s="340"/>
      <c r="I151" s="197"/>
      <c r="J151" s="198"/>
      <c r="K151" s="198"/>
      <c r="L151" s="197"/>
      <c r="M151" s="198"/>
      <c r="N151" s="199" t="s">
        <v>354</v>
      </c>
      <c r="O151" s="354" t="s">
        <v>336</v>
      </c>
      <c r="P151" s="354"/>
      <c r="Q151" s="374"/>
      <c r="R151" s="91"/>
      <c r="S151" s="92"/>
      <c r="T151" s="92"/>
      <c r="U151" s="92"/>
      <c r="V151" s="92"/>
      <c r="W151" s="92"/>
      <c r="X151" s="92"/>
      <c r="Y151" s="92"/>
      <c r="Z151" s="92"/>
      <c r="AA151" s="79"/>
      <c r="AB151" s="80" t="s">
        <v>110</v>
      </c>
      <c r="AC151" s="334"/>
      <c r="AE151" s="42" t="str">
        <f>+I152</f>
        <v>□</v>
      </c>
      <c r="AH151" s="45" t="str">
        <f>IF(AE151&amp;AE152&amp;AE153="■□□","◎無し",IF(AE151&amp;AE152&amp;AE153="□■□","●適合",IF(AE151&amp;AE152&amp;AE153="□□■","◆未達",IF(AE151&amp;AE152&amp;AE153="□□□","■未答","▼矛盾"))))</f>
        <v>■未答</v>
      </c>
      <c r="AI151" s="61"/>
      <c r="AL151" s="37" t="s">
        <v>111</v>
      </c>
      <c r="AM151" s="46" t="s">
        <v>112</v>
      </c>
      <c r="AN151" s="46" t="s">
        <v>113</v>
      </c>
      <c r="AO151" s="46" t="s">
        <v>114</v>
      </c>
      <c r="AP151" s="46" t="s">
        <v>115</v>
      </c>
      <c r="AQ151" s="46" t="s">
        <v>91</v>
      </c>
    </row>
    <row r="152" spans="2:43" ht="21.75" customHeight="1">
      <c r="B152" s="365"/>
      <c r="C152" s="342"/>
      <c r="D152" s="35"/>
      <c r="E152" s="341"/>
      <c r="F152" s="345"/>
      <c r="G152" s="345"/>
      <c r="H152" s="346"/>
      <c r="I152" s="170" t="s">
        <v>102</v>
      </c>
      <c r="J152" s="348" t="s">
        <v>317</v>
      </c>
      <c r="K152" s="348"/>
      <c r="L152" s="170" t="s">
        <v>141</v>
      </c>
      <c r="M152" s="348" t="s">
        <v>318</v>
      </c>
      <c r="N152" s="348"/>
      <c r="O152" s="348"/>
      <c r="P152" s="101"/>
      <c r="Q152" s="102"/>
      <c r="R152" s="157"/>
      <c r="S152" s="97"/>
      <c r="T152" s="97"/>
      <c r="U152" s="97"/>
      <c r="V152" s="393"/>
      <c r="W152" s="393"/>
      <c r="X152" s="97"/>
      <c r="Y152" s="97"/>
      <c r="Z152" s="49"/>
      <c r="AA152" s="49"/>
      <c r="AB152" s="81"/>
      <c r="AC152" s="334"/>
      <c r="AE152" s="1" t="str">
        <f>+I154</f>
        <v>□</v>
      </c>
      <c r="AL152" s="37"/>
      <c r="AM152" s="43" t="s">
        <v>65</v>
      </c>
      <c r="AN152" s="43" t="s">
        <v>66</v>
      </c>
      <c r="AO152" s="43" t="s">
        <v>67</v>
      </c>
      <c r="AP152" s="45" t="s">
        <v>92</v>
      </c>
      <c r="AQ152" s="45" t="s">
        <v>68</v>
      </c>
    </row>
    <row r="153" spans="2:31" ht="19.5" customHeight="1">
      <c r="B153" s="365"/>
      <c r="C153" s="342"/>
      <c r="D153" s="35"/>
      <c r="E153" s="436" t="s">
        <v>355</v>
      </c>
      <c r="F153" s="339" t="s">
        <v>48</v>
      </c>
      <c r="G153" s="339"/>
      <c r="H153" s="340"/>
      <c r="I153" s="105"/>
      <c r="J153" s="198"/>
      <c r="K153" s="198"/>
      <c r="L153" s="198"/>
      <c r="M153" s="198"/>
      <c r="N153" s="199" t="s">
        <v>106</v>
      </c>
      <c r="O153" s="354" t="s">
        <v>336</v>
      </c>
      <c r="P153" s="354"/>
      <c r="Q153" s="354"/>
      <c r="R153" s="306" t="s">
        <v>210</v>
      </c>
      <c r="S153" s="307"/>
      <c r="T153" s="307"/>
      <c r="U153" s="307"/>
      <c r="V153" s="299"/>
      <c r="W153" s="299"/>
      <c r="X153" s="49" t="s">
        <v>175</v>
      </c>
      <c r="Y153" s="49"/>
      <c r="Z153" s="49"/>
      <c r="AA153" s="49"/>
      <c r="AB153" s="81"/>
      <c r="AC153" s="334"/>
      <c r="AE153" s="1" t="str">
        <f>+I155</f>
        <v>□</v>
      </c>
    </row>
    <row r="154" spans="2:36" ht="19.5" customHeight="1">
      <c r="B154" s="365"/>
      <c r="C154" s="342"/>
      <c r="D154" s="35"/>
      <c r="E154" s="381"/>
      <c r="F154" s="342"/>
      <c r="G154" s="342"/>
      <c r="H154" s="343"/>
      <c r="I154" s="63" t="s">
        <v>106</v>
      </c>
      <c r="J154" s="336" t="s">
        <v>356</v>
      </c>
      <c r="K154" s="336"/>
      <c r="L154" s="336"/>
      <c r="M154" s="336"/>
      <c r="N154" s="336"/>
      <c r="O154" s="336"/>
      <c r="P154" s="336"/>
      <c r="Q154" s="337"/>
      <c r="R154" s="306" t="s">
        <v>214</v>
      </c>
      <c r="S154" s="307"/>
      <c r="T154" s="307"/>
      <c r="U154" s="307"/>
      <c r="V154" s="299"/>
      <c r="W154" s="299"/>
      <c r="X154" s="49" t="s">
        <v>173</v>
      </c>
      <c r="Y154" s="97"/>
      <c r="Z154" s="97"/>
      <c r="AA154" s="49"/>
      <c r="AB154" s="81"/>
      <c r="AC154" s="334"/>
      <c r="AH154" s="160" t="s">
        <v>215</v>
      </c>
      <c r="AJ154" s="45" t="str">
        <f>IF(V154&gt;0,IF(V154&lt;195,"◆195未満","●適合"),"■未答")</f>
        <v>■未答</v>
      </c>
    </row>
    <row r="155" spans="2:36" ht="19.5" customHeight="1">
      <c r="B155" s="365"/>
      <c r="C155" s="342"/>
      <c r="D155" s="35"/>
      <c r="E155" s="381"/>
      <c r="F155" s="345"/>
      <c r="G155" s="345"/>
      <c r="H155" s="346"/>
      <c r="I155" s="63" t="s">
        <v>160</v>
      </c>
      <c r="J155" s="336" t="s">
        <v>357</v>
      </c>
      <c r="K155" s="336"/>
      <c r="L155" s="336"/>
      <c r="M155" s="336"/>
      <c r="N155" s="336"/>
      <c r="O155" s="336"/>
      <c r="P155" s="336"/>
      <c r="Q155" s="337"/>
      <c r="R155" s="56"/>
      <c r="S155" s="358" t="s">
        <v>217</v>
      </c>
      <c r="T155" s="358"/>
      <c r="U155" s="358"/>
      <c r="V155" s="358"/>
      <c r="W155" s="358"/>
      <c r="X155" s="358"/>
      <c r="Y155" s="359">
        <f>+V153*2+V154</f>
        <v>0</v>
      </c>
      <c r="Z155" s="359"/>
      <c r="AA155" s="49" t="s">
        <v>218</v>
      </c>
      <c r="AB155" s="81"/>
      <c r="AC155" s="334"/>
      <c r="AH155" s="160" t="s">
        <v>219</v>
      </c>
      <c r="AJ155" s="45" t="str">
        <f>IF(Y155&gt;0,IF((V153*2+V154)&lt;550,IF((V153*2+V154)&gt;750,"◆未達","●適合"),"◆未達"),"■未答")</f>
        <v>■未答</v>
      </c>
    </row>
    <row r="156" spans="2:36" ht="19.5" customHeight="1">
      <c r="B156" s="365"/>
      <c r="C156" s="342"/>
      <c r="D156" s="35"/>
      <c r="E156" s="381"/>
      <c r="F156" s="301" t="s">
        <v>358</v>
      </c>
      <c r="G156" s="301"/>
      <c r="H156" s="302"/>
      <c r="I156" s="37"/>
      <c r="J156" s="37"/>
      <c r="K156" s="37"/>
      <c r="L156" s="37"/>
      <c r="M156" s="37"/>
      <c r="N156" s="37"/>
      <c r="O156" s="37"/>
      <c r="P156" s="37"/>
      <c r="Q156" s="39"/>
      <c r="R156" s="350" t="s">
        <v>220</v>
      </c>
      <c r="S156" s="351"/>
      <c r="T156" s="351"/>
      <c r="U156" s="351"/>
      <c r="V156" s="352"/>
      <c r="W156" s="352"/>
      <c r="X156" s="70" t="s">
        <v>147</v>
      </c>
      <c r="Y156" s="88"/>
      <c r="Z156" s="88"/>
      <c r="AA156" s="70"/>
      <c r="AB156" s="205"/>
      <c r="AC156" s="334"/>
      <c r="AH156" s="113" t="s">
        <v>221</v>
      </c>
      <c r="AJ156" s="45" t="str">
        <f>IF(V156&gt;0,IF(V156&gt;30,"◆30超過","●適合"),"■未答")</f>
        <v>■未答</v>
      </c>
    </row>
    <row r="157" spans="2:29" ht="21.75" customHeight="1">
      <c r="B157" s="365"/>
      <c r="C157" s="342"/>
      <c r="D157" s="35"/>
      <c r="E157" s="381"/>
      <c r="F157" s="339" t="s">
        <v>359</v>
      </c>
      <c r="G157" s="339"/>
      <c r="H157" s="340"/>
      <c r="I157" s="172"/>
      <c r="J157" s="106"/>
      <c r="K157" s="106"/>
      <c r="L157" s="106"/>
      <c r="M157" s="106"/>
      <c r="N157" s="106"/>
      <c r="O157" s="106"/>
      <c r="P157" s="106"/>
      <c r="Q157" s="106"/>
      <c r="R157" s="306" t="s">
        <v>360</v>
      </c>
      <c r="S157" s="307"/>
      <c r="T157" s="307"/>
      <c r="U157" s="307"/>
      <c r="V157" s="168" t="s">
        <v>156</v>
      </c>
      <c r="W157" s="49" t="s">
        <v>361</v>
      </c>
      <c r="X157" s="49"/>
      <c r="Y157" s="168" t="s">
        <v>156</v>
      </c>
      <c r="Z157" s="49" t="s">
        <v>362</v>
      </c>
      <c r="AA157" s="49"/>
      <c r="AB157" s="81"/>
      <c r="AC157" s="334"/>
    </row>
    <row r="158" spans="2:43" ht="21.75" customHeight="1">
      <c r="B158" s="365"/>
      <c r="C158" s="342"/>
      <c r="D158" s="35"/>
      <c r="E158" s="381"/>
      <c r="F158" s="345"/>
      <c r="G158" s="345"/>
      <c r="H158" s="346"/>
      <c r="I158" s="174"/>
      <c r="J158" s="95"/>
      <c r="K158" s="95"/>
      <c r="L158" s="95"/>
      <c r="M158" s="95"/>
      <c r="N158" s="168" t="s">
        <v>156</v>
      </c>
      <c r="O158" s="336" t="s">
        <v>336</v>
      </c>
      <c r="P158" s="336"/>
      <c r="Q158" s="336"/>
      <c r="R158" s="332" t="s">
        <v>363</v>
      </c>
      <c r="S158" s="330"/>
      <c r="T158" s="330"/>
      <c r="U158" s="330"/>
      <c r="V158" s="168" t="s">
        <v>364</v>
      </c>
      <c r="W158" s="97" t="s">
        <v>365</v>
      </c>
      <c r="X158" s="97"/>
      <c r="Y158" s="168" t="s">
        <v>364</v>
      </c>
      <c r="Z158" s="97" t="s">
        <v>366</v>
      </c>
      <c r="AA158" s="97"/>
      <c r="AB158" s="99"/>
      <c r="AC158" s="334"/>
      <c r="AE158" s="42" t="str">
        <f>+N158</f>
        <v>□</v>
      </c>
      <c r="AH158" s="45" t="str">
        <f>IF(AE158&amp;AE159&amp;AE160="■□□","◎無し",IF(AE158&amp;AE159&amp;AE160="□■□","●適合",IF(AE158&amp;AE159&amp;AE160="□□■","◆未達",IF(AE158&amp;AE159&amp;AE160="□□□","■未答","▼矛盾"))))</f>
        <v>■未答</v>
      </c>
      <c r="AI158" s="61"/>
      <c r="AL158" s="37" t="s">
        <v>111</v>
      </c>
      <c r="AM158" s="46" t="s">
        <v>112</v>
      </c>
      <c r="AN158" s="46" t="s">
        <v>113</v>
      </c>
      <c r="AO158" s="46" t="s">
        <v>114</v>
      </c>
      <c r="AP158" s="46" t="s">
        <v>115</v>
      </c>
      <c r="AQ158" s="46" t="s">
        <v>91</v>
      </c>
    </row>
    <row r="159" spans="2:43" ht="19.5" customHeight="1">
      <c r="B159" s="365"/>
      <c r="C159" s="342"/>
      <c r="D159" s="35"/>
      <c r="E159" s="381"/>
      <c r="F159" s="339" t="s">
        <v>49</v>
      </c>
      <c r="G159" s="339"/>
      <c r="H159" s="340"/>
      <c r="I159" s="206" t="s">
        <v>116</v>
      </c>
      <c r="J159" s="336" t="s">
        <v>367</v>
      </c>
      <c r="K159" s="336"/>
      <c r="L159" s="336"/>
      <c r="M159" s="336"/>
      <c r="N159" s="336"/>
      <c r="O159" s="336"/>
      <c r="P159" s="336"/>
      <c r="Q159" s="337"/>
      <c r="R159" s="332" t="s">
        <v>253</v>
      </c>
      <c r="S159" s="330"/>
      <c r="T159" s="330"/>
      <c r="U159" s="330"/>
      <c r="V159" s="168" t="s">
        <v>160</v>
      </c>
      <c r="W159" s="347" t="s">
        <v>254</v>
      </c>
      <c r="X159" s="347"/>
      <c r="Y159" s="168" t="s">
        <v>141</v>
      </c>
      <c r="Z159" s="331" t="s">
        <v>255</v>
      </c>
      <c r="AA159" s="330"/>
      <c r="AB159" s="179"/>
      <c r="AC159" s="334"/>
      <c r="AE159" s="1" t="str">
        <f>+I159</f>
        <v>□</v>
      </c>
      <c r="AH159" s="160" t="s">
        <v>164</v>
      </c>
      <c r="AJ159" s="43" t="str">
        <f>IF(V159&amp;Y159="■□","◎過分",IF(V159&amp;Y159="□■","●適合",IF(V159&amp;Y159="□□","■未答","▼矛盾")))</f>
        <v>■未答</v>
      </c>
      <c r="AL159" s="37"/>
      <c r="AM159" s="43" t="s">
        <v>65</v>
      </c>
      <c r="AN159" s="43" t="s">
        <v>66</v>
      </c>
      <c r="AO159" s="43" t="s">
        <v>67</v>
      </c>
      <c r="AP159" s="45" t="s">
        <v>92</v>
      </c>
      <c r="AQ159" s="45" t="s">
        <v>68</v>
      </c>
    </row>
    <row r="160" spans="2:36" ht="19.5" customHeight="1">
      <c r="B160" s="365"/>
      <c r="C160" s="342"/>
      <c r="D160" s="35"/>
      <c r="E160" s="381"/>
      <c r="F160" s="342"/>
      <c r="G160" s="342"/>
      <c r="H160" s="343"/>
      <c r="I160" s="206" t="s">
        <v>106</v>
      </c>
      <c r="J160" s="336" t="s">
        <v>368</v>
      </c>
      <c r="K160" s="336"/>
      <c r="L160" s="336"/>
      <c r="M160" s="336"/>
      <c r="N160" s="336"/>
      <c r="O160" s="336"/>
      <c r="P160" s="336"/>
      <c r="Q160" s="337"/>
      <c r="R160" s="332" t="s">
        <v>256</v>
      </c>
      <c r="S160" s="330"/>
      <c r="T160" s="330"/>
      <c r="U160" s="330"/>
      <c r="V160" s="330"/>
      <c r="W160" s="330"/>
      <c r="X160" s="299"/>
      <c r="Y160" s="299"/>
      <c r="Z160" s="299"/>
      <c r="AA160" s="97" t="s">
        <v>257</v>
      </c>
      <c r="AB160" s="99"/>
      <c r="AC160" s="334"/>
      <c r="AE160" s="1" t="str">
        <f>+I160</f>
        <v>□</v>
      </c>
      <c r="AH160" s="160" t="s">
        <v>258</v>
      </c>
      <c r="AJ160" s="45" t="str">
        <f>IF(X160&gt;0,IF(X160&lt;700,"◆低すぎ",IF(X160&gt;900,"◆高すぎ","●適合")),"■未答")</f>
        <v>■未答</v>
      </c>
    </row>
    <row r="161" spans="2:29" ht="9.75" customHeight="1">
      <c r="B161" s="365"/>
      <c r="C161" s="342"/>
      <c r="D161" s="35"/>
      <c r="E161" s="381"/>
      <c r="F161" s="342"/>
      <c r="G161" s="342"/>
      <c r="H161" s="343"/>
      <c r="I161" s="186"/>
      <c r="J161" s="207"/>
      <c r="K161" s="207"/>
      <c r="L161" s="207"/>
      <c r="M161" s="207"/>
      <c r="N161" s="207"/>
      <c r="O161" s="207"/>
      <c r="P161" s="207"/>
      <c r="Q161" s="208"/>
      <c r="R161" s="180"/>
      <c r="S161" s="104"/>
      <c r="T161" s="104"/>
      <c r="U161" s="104"/>
      <c r="V161" s="104"/>
      <c r="W161" s="104"/>
      <c r="X161" s="209"/>
      <c r="Y161" s="209"/>
      <c r="Z161" s="209"/>
      <c r="AA161" s="88"/>
      <c r="AB161" s="90"/>
      <c r="AC161" s="335"/>
    </row>
    <row r="162" spans="2:43" ht="16.5" customHeight="1">
      <c r="B162" s="365"/>
      <c r="C162" s="342"/>
      <c r="D162" s="338" t="s">
        <v>50</v>
      </c>
      <c r="E162" s="339"/>
      <c r="F162" s="339"/>
      <c r="G162" s="339"/>
      <c r="H162" s="340"/>
      <c r="I162" s="105"/>
      <c r="J162" s="198"/>
      <c r="K162" s="198"/>
      <c r="L162" s="198"/>
      <c r="M162" s="198"/>
      <c r="N162" s="198"/>
      <c r="O162" s="198"/>
      <c r="P162" s="198"/>
      <c r="Q162" s="201"/>
      <c r="R162" s="210"/>
      <c r="S162" s="109"/>
      <c r="T162" s="109"/>
      <c r="U162" s="109"/>
      <c r="V162" s="109"/>
      <c r="W162" s="109"/>
      <c r="X162" s="203"/>
      <c r="Y162" s="203"/>
      <c r="Z162" s="203"/>
      <c r="AA162" s="92"/>
      <c r="AB162" s="80" t="s">
        <v>110</v>
      </c>
      <c r="AC162" s="333"/>
      <c r="AE162" s="42" t="str">
        <f>+N163</f>
        <v>□</v>
      </c>
      <c r="AH162" s="45" t="str">
        <f>IF(AE162&amp;AE163&amp;AE164="■□□","◎無し",IF(AE162&amp;AE163&amp;AE164="□■□","●適合",IF(AE162&amp;AE163&amp;AE164="□□■","◆未達",IF(AE162&amp;AE163&amp;AE164="□□□","■未答","▼矛盾"))))</f>
        <v>■未答</v>
      </c>
      <c r="AI162" s="61"/>
      <c r="AL162" s="37" t="s">
        <v>111</v>
      </c>
      <c r="AM162" s="46" t="s">
        <v>112</v>
      </c>
      <c r="AN162" s="46" t="s">
        <v>113</v>
      </c>
      <c r="AO162" s="46" t="s">
        <v>114</v>
      </c>
      <c r="AP162" s="46" t="s">
        <v>115</v>
      </c>
      <c r="AQ162" s="46" t="s">
        <v>91</v>
      </c>
    </row>
    <row r="163" spans="2:43" ht="16.5" customHeight="1">
      <c r="B163" s="365"/>
      <c r="C163" s="342"/>
      <c r="D163" s="341"/>
      <c r="E163" s="342"/>
      <c r="F163" s="342"/>
      <c r="G163" s="342"/>
      <c r="H163" s="343"/>
      <c r="I163" s="211"/>
      <c r="J163" s="207"/>
      <c r="K163" s="207"/>
      <c r="L163" s="211"/>
      <c r="M163" s="207"/>
      <c r="N163" s="168" t="s">
        <v>116</v>
      </c>
      <c r="O163" s="336" t="s">
        <v>336</v>
      </c>
      <c r="P163" s="336"/>
      <c r="Q163" s="337"/>
      <c r="R163" s="332" t="s">
        <v>253</v>
      </c>
      <c r="S163" s="330"/>
      <c r="T163" s="330"/>
      <c r="U163" s="330"/>
      <c r="V163" s="168" t="s">
        <v>160</v>
      </c>
      <c r="W163" s="347" t="s">
        <v>254</v>
      </c>
      <c r="X163" s="347"/>
      <c r="Y163" s="168" t="s">
        <v>141</v>
      </c>
      <c r="Z163" s="331" t="s">
        <v>255</v>
      </c>
      <c r="AA163" s="330"/>
      <c r="AB163" s="179"/>
      <c r="AC163" s="334"/>
      <c r="AE163" s="1" t="str">
        <f>+I164</f>
        <v>□</v>
      </c>
      <c r="AH163" s="160" t="s">
        <v>164</v>
      </c>
      <c r="AJ163" s="43" t="str">
        <f>IF(V163&amp;Y163="■□","◎過分",IF(V163&amp;Y163="□■","●適合",IF(V163&amp;Y163="□□","■未答","▼矛盾")))</f>
        <v>■未答</v>
      </c>
      <c r="AL163" s="37"/>
      <c r="AM163" s="43" t="s">
        <v>65</v>
      </c>
      <c r="AN163" s="43" t="s">
        <v>66</v>
      </c>
      <c r="AO163" s="43" t="s">
        <v>67</v>
      </c>
      <c r="AP163" s="45" t="s">
        <v>92</v>
      </c>
      <c r="AQ163" s="45" t="s">
        <v>68</v>
      </c>
    </row>
    <row r="164" spans="2:36" ht="16.5" customHeight="1">
      <c r="B164" s="365"/>
      <c r="C164" s="342"/>
      <c r="D164" s="341"/>
      <c r="E164" s="342"/>
      <c r="F164" s="342"/>
      <c r="G164" s="342"/>
      <c r="H164" s="343"/>
      <c r="I164" s="168" t="s">
        <v>70</v>
      </c>
      <c r="J164" s="336" t="s">
        <v>369</v>
      </c>
      <c r="K164" s="336"/>
      <c r="L164" s="336"/>
      <c r="M164" s="336"/>
      <c r="N164" s="336"/>
      <c r="O164" s="336"/>
      <c r="P164" s="336"/>
      <c r="Q164" s="337"/>
      <c r="R164" s="332" t="s">
        <v>370</v>
      </c>
      <c r="S164" s="330"/>
      <c r="T164" s="330"/>
      <c r="U164" s="330"/>
      <c r="V164" s="330"/>
      <c r="W164" s="330"/>
      <c r="X164" s="299"/>
      <c r="Y164" s="299"/>
      <c r="Z164" s="299"/>
      <c r="AA164" s="97" t="s">
        <v>257</v>
      </c>
      <c r="AB164" s="99"/>
      <c r="AC164" s="334"/>
      <c r="AE164" s="1" t="str">
        <f>+I165</f>
        <v>□</v>
      </c>
      <c r="AH164" s="160" t="s">
        <v>258</v>
      </c>
      <c r="AJ164" s="45" t="str">
        <f>IF(X164&gt;0,IF(X164&lt;700,"◆低すぎ",IF(X164&gt;900,"◆高すぎ","●適合")),"■未答")</f>
        <v>■未答</v>
      </c>
    </row>
    <row r="165" spans="2:29" ht="16.5" customHeight="1">
      <c r="B165" s="365"/>
      <c r="C165" s="342"/>
      <c r="D165" s="341"/>
      <c r="E165" s="345"/>
      <c r="F165" s="345"/>
      <c r="G165" s="345"/>
      <c r="H165" s="346"/>
      <c r="I165" s="170" t="s">
        <v>72</v>
      </c>
      <c r="J165" s="348" t="s">
        <v>371</v>
      </c>
      <c r="K165" s="348"/>
      <c r="L165" s="348"/>
      <c r="M165" s="348"/>
      <c r="N165" s="348"/>
      <c r="O165" s="348"/>
      <c r="P165" s="348"/>
      <c r="Q165" s="349"/>
      <c r="R165" s="87"/>
      <c r="S165" s="88"/>
      <c r="T165" s="88"/>
      <c r="U165" s="88"/>
      <c r="V165" s="88"/>
      <c r="W165" s="88"/>
      <c r="X165" s="88"/>
      <c r="Y165" s="88"/>
      <c r="Z165" s="88"/>
      <c r="AA165" s="88"/>
      <c r="AB165" s="90"/>
      <c r="AC165" s="334"/>
    </row>
    <row r="166" spans="2:42" ht="12" customHeight="1">
      <c r="B166" s="365"/>
      <c r="C166" s="342"/>
      <c r="D166" s="71"/>
      <c r="E166" s="341" t="s">
        <v>51</v>
      </c>
      <c r="F166" s="342"/>
      <c r="G166" s="342"/>
      <c r="H166" s="343"/>
      <c r="I166" s="106"/>
      <c r="J166" s="106"/>
      <c r="K166" s="106"/>
      <c r="L166" s="106"/>
      <c r="M166" s="106"/>
      <c r="N166" s="106"/>
      <c r="O166" s="106"/>
      <c r="P166" s="106"/>
      <c r="Q166" s="107"/>
      <c r="R166" s="383" t="s">
        <v>372</v>
      </c>
      <c r="S166" s="384"/>
      <c r="T166" s="384"/>
      <c r="U166" s="384"/>
      <c r="V166" s="384"/>
      <c r="W166" s="384"/>
      <c r="X166" s="384"/>
      <c r="Y166" s="384"/>
      <c r="Z166" s="384"/>
      <c r="AA166" s="384"/>
      <c r="AB166" s="385"/>
      <c r="AC166" s="334"/>
      <c r="AE166" s="42" t="str">
        <f>+I167</f>
        <v>□</v>
      </c>
      <c r="AH166" s="43" t="str">
        <f>IF(AE166&amp;AE167="■□","◎避け",IF(AE166&amp;AE167="□■","●無し",IF(AE166&amp;AE167="□□","■未答","▼矛盾")))</f>
        <v>■未答</v>
      </c>
      <c r="AI166" s="44"/>
      <c r="AL166" s="37" t="s">
        <v>87</v>
      </c>
      <c r="AM166" s="46" t="s">
        <v>88</v>
      </c>
      <c r="AN166" s="46" t="s">
        <v>89</v>
      </c>
      <c r="AO166" s="46" t="s">
        <v>90</v>
      </c>
      <c r="AP166" s="46" t="s">
        <v>91</v>
      </c>
    </row>
    <row r="167" spans="2:42" ht="12" customHeight="1">
      <c r="B167" s="365"/>
      <c r="C167" s="342"/>
      <c r="D167" s="71"/>
      <c r="E167" s="341"/>
      <c r="F167" s="342"/>
      <c r="G167" s="342"/>
      <c r="H167" s="343"/>
      <c r="I167" s="168" t="s">
        <v>102</v>
      </c>
      <c r="J167" s="336" t="s">
        <v>373</v>
      </c>
      <c r="K167" s="336"/>
      <c r="L167" s="336"/>
      <c r="M167" s="336"/>
      <c r="N167" s="336"/>
      <c r="O167" s="336"/>
      <c r="P167" s="336"/>
      <c r="Q167" s="337"/>
      <c r="R167" s="386"/>
      <c r="S167" s="387"/>
      <c r="T167" s="387"/>
      <c r="U167" s="387"/>
      <c r="V167" s="387"/>
      <c r="W167" s="387"/>
      <c r="X167" s="387"/>
      <c r="Y167" s="387"/>
      <c r="Z167" s="387"/>
      <c r="AA167" s="387"/>
      <c r="AB167" s="388"/>
      <c r="AC167" s="334"/>
      <c r="AE167" s="1" t="str">
        <f>+I168</f>
        <v>□</v>
      </c>
      <c r="AM167" s="43" t="s">
        <v>374</v>
      </c>
      <c r="AN167" s="43" t="s">
        <v>375</v>
      </c>
      <c r="AO167" s="45" t="s">
        <v>92</v>
      </c>
      <c r="AP167" s="45" t="s">
        <v>68</v>
      </c>
    </row>
    <row r="168" spans="2:29" ht="12" customHeight="1">
      <c r="B168" s="365"/>
      <c r="C168" s="342"/>
      <c r="D168" s="71"/>
      <c r="E168" s="341"/>
      <c r="F168" s="342"/>
      <c r="G168" s="342"/>
      <c r="H168" s="343"/>
      <c r="I168" s="168" t="s">
        <v>70</v>
      </c>
      <c r="J168" s="336" t="s">
        <v>376</v>
      </c>
      <c r="K168" s="336"/>
      <c r="L168" s="336"/>
      <c r="M168" s="336"/>
      <c r="N168" s="336"/>
      <c r="O168" s="336"/>
      <c r="P168" s="336"/>
      <c r="Q168" s="337"/>
      <c r="R168" s="386"/>
      <c r="S168" s="387"/>
      <c r="T168" s="387"/>
      <c r="U168" s="387"/>
      <c r="V168" s="387"/>
      <c r="W168" s="387"/>
      <c r="X168" s="387"/>
      <c r="Y168" s="387"/>
      <c r="Z168" s="387"/>
      <c r="AA168" s="387"/>
      <c r="AB168" s="388"/>
      <c r="AC168" s="334"/>
    </row>
    <row r="169" spans="2:29" ht="26.25" customHeight="1">
      <c r="B169" s="365"/>
      <c r="C169" s="342"/>
      <c r="D169" s="71"/>
      <c r="E169" s="344"/>
      <c r="F169" s="345"/>
      <c r="G169" s="345"/>
      <c r="H169" s="346"/>
      <c r="I169" s="101"/>
      <c r="J169" s="101"/>
      <c r="K169" s="101"/>
      <c r="L169" s="101"/>
      <c r="M169" s="101"/>
      <c r="N169" s="101"/>
      <c r="O169" s="101"/>
      <c r="P169" s="101"/>
      <c r="Q169" s="102"/>
      <c r="R169" s="389"/>
      <c r="S169" s="390"/>
      <c r="T169" s="390"/>
      <c r="U169" s="390"/>
      <c r="V169" s="390"/>
      <c r="W169" s="390"/>
      <c r="X169" s="390"/>
      <c r="Y169" s="390"/>
      <c r="Z169" s="390"/>
      <c r="AA169" s="390"/>
      <c r="AB169" s="391"/>
      <c r="AC169" s="334"/>
    </row>
    <row r="170" spans="2:42" ht="12" customHeight="1">
      <c r="B170" s="365"/>
      <c r="C170" s="342"/>
      <c r="D170" s="71"/>
      <c r="E170" s="338" t="s">
        <v>52</v>
      </c>
      <c r="F170" s="339"/>
      <c r="G170" s="339"/>
      <c r="H170" s="340"/>
      <c r="I170" s="106"/>
      <c r="J170" s="106"/>
      <c r="K170" s="106"/>
      <c r="L170" s="106"/>
      <c r="M170" s="106"/>
      <c r="N170" s="106"/>
      <c r="O170" s="106"/>
      <c r="P170" s="106"/>
      <c r="Q170" s="107"/>
      <c r="R170" s="383" t="s">
        <v>372</v>
      </c>
      <c r="S170" s="384"/>
      <c r="T170" s="384"/>
      <c r="U170" s="384"/>
      <c r="V170" s="384"/>
      <c r="W170" s="384"/>
      <c r="X170" s="384"/>
      <c r="Y170" s="384"/>
      <c r="Z170" s="384"/>
      <c r="AA170" s="384"/>
      <c r="AB170" s="385"/>
      <c r="AC170" s="334"/>
      <c r="AE170" s="42" t="str">
        <f>+I171</f>
        <v>□</v>
      </c>
      <c r="AH170" s="43" t="str">
        <f>IF(AE170&amp;AE171="■□","◎避け",IF(AE170&amp;AE171="□■","●無し",IF(AE170&amp;AE171="□□","■未答","▼矛盾")))</f>
        <v>■未答</v>
      </c>
      <c r="AI170" s="44"/>
      <c r="AL170" s="37" t="s">
        <v>87</v>
      </c>
      <c r="AM170" s="46" t="s">
        <v>88</v>
      </c>
      <c r="AN170" s="46" t="s">
        <v>89</v>
      </c>
      <c r="AO170" s="46" t="s">
        <v>90</v>
      </c>
      <c r="AP170" s="46" t="s">
        <v>91</v>
      </c>
    </row>
    <row r="171" spans="2:42" ht="12" customHeight="1">
      <c r="B171" s="365"/>
      <c r="C171" s="342"/>
      <c r="D171" s="71"/>
      <c r="E171" s="341"/>
      <c r="F171" s="342"/>
      <c r="G171" s="342"/>
      <c r="H171" s="343"/>
      <c r="I171" s="168" t="s">
        <v>102</v>
      </c>
      <c r="J171" s="336" t="s">
        <v>373</v>
      </c>
      <c r="K171" s="336"/>
      <c r="L171" s="336"/>
      <c r="M171" s="336"/>
      <c r="N171" s="336"/>
      <c r="O171" s="336"/>
      <c r="P171" s="336"/>
      <c r="Q171" s="337"/>
      <c r="R171" s="386"/>
      <c r="S171" s="387"/>
      <c r="T171" s="387"/>
      <c r="U171" s="387"/>
      <c r="V171" s="387"/>
      <c r="W171" s="387"/>
      <c r="X171" s="387"/>
      <c r="Y171" s="387"/>
      <c r="Z171" s="387"/>
      <c r="AA171" s="387"/>
      <c r="AB171" s="388"/>
      <c r="AC171" s="334"/>
      <c r="AE171" s="1" t="str">
        <f>+I172</f>
        <v>□</v>
      </c>
      <c r="AM171" s="43" t="s">
        <v>374</v>
      </c>
      <c r="AN171" s="43" t="s">
        <v>375</v>
      </c>
      <c r="AO171" s="45" t="s">
        <v>92</v>
      </c>
      <c r="AP171" s="45" t="s">
        <v>68</v>
      </c>
    </row>
    <row r="172" spans="2:29" ht="12" customHeight="1">
      <c r="B172" s="365"/>
      <c r="C172" s="342"/>
      <c r="D172" s="71"/>
      <c r="E172" s="341"/>
      <c r="F172" s="342"/>
      <c r="G172" s="342"/>
      <c r="H172" s="343"/>
      <c r="I172" s="168" t="s">
        <v>70</v>
      </c>
      <c r="J172" s="336" t="s">
        <v>376</v>
      </c>
      <c r="K172" s="336"/>
      <c r="L172" s="336"/>
      <c r="M172" s="336"/>
      <c r="N172" s="336"/>
      <c r="O172" s="336"/>
      <c r="P172" s="336"/>
      <c r="Q172" s="337"/>
      <c r="R172" s="386"/>
      <c r="S172" s="387"/>
      <c r="T172" s="387"/>
      <c r="U172" s="387"/>
      <c r="V172" s="387"/>
      <c r="W172" s="387"/>
      <c r="X172" s="387"/>
      <c r="Y172" s="387"/>
      <c r="Z172" s="387"/>
      <c r="AA172" s="387"/>
      <c r="AB172" s="388"/>
      <c r="AC172" s="334"/>
    </row>
    <row r="173" spans="2:29" ht="19.5" customHeight="1">
      <c r="B173" s="397"/>
      <c r="C173" s="345"/>
      <c r="D173" s="84"/>
      <c r="E173" s="344"/>
      <c r="F173" s="345"/>
      <c r="G173" s="345"/>
      <c r="H173" s="346"/>
      <c r="I173" s="101"/>
      <c r="J173" s="101"/>
      <c r="K173" s="101"/>
      <c r="L173" s="101"/>
      <c r="M173" s="101"/>
      <c r="N173" s="101"/>
      <c r="O173" s="101"/>
      <c r="P173" s="101"/>
      <c r="Q173" s="102"/>
      <c r="R173" s="389"/>
      <c r="S173" s="390"/>
      <c r="T173" s="390"/>
      <c r="U173" s="390"/>
      <c r="V173" s="390"/>
      <c r="W173" s="390"/>
      <c r="X173" s="390"/>
      <c r="Y173" s="390"/>
      <c r="Z173" s="390"/>
      <c r="AA173" s="390"/>
      <c r="AB173" s="391"/>
      <c r="AC173" s="335"/>
    </row>
    <row r="174" spans="2:43" ht="17.25" customHeight="1">
      <c r="B174" s="365" t="s">
        <v>377</v>
      </c>
      <c r="C174" s="377"/>
      <c r="D174" s="323" t="s">
        <v>53</v>
      </c>
      <c r="E174" s="321"/>
      <c r="F174" s="321"/>
      <c r="G174" s="321"/>
      <c r="H174" s="322"/>
      <c r="I174" s="105"/>
      <c r="J174" s="181"/>
      <c r="K174" s="181"/>
      <c r="L174" s="181"/>
      <c r="M174" s="181"/>
      <c r="N174" s="181"/>
      <c r="O174" s="181"/>
      <c r="P174" s="181"/>
      <c r="Q174" s="182"/>
      <c r="R174" s="144"/>
      <c r="S174" s="79"/>
      <c r="T174" s="79"/>
      <c r="U174" s="79"/>
      <c r="V174" s="79"/>
      <c r="W174" s="79"/>
      <c r="X174" s="79"/>
      <c r="Y174" s="79"/>
      <c r="Z174" s="79"/>
      <c r="AA174" s="79"/>
      <c r="AB174" s="80" t="s">
        <v>110</v>
      </c>
      <c r="AC174" s="380"/>
      <c r="AE174" s="42" t="str">
        <f>+I176</f>
        <v>□</v>
      </c>
      <c r="AH174" s="45" t="str">
        <f>IF(AE174&amp;AE175&amp;AE176="■□□","◎無し",IF(AE174&amp;AE175&amp;AE176="□■□","●適合",IF(AE174&amp;AE175&amp;AE176="□□■","◆未達",IF(AE174&amp;AE175&amp;AE176="□□□","■未答","▼矛盾"))))</f>
        <v>■未答</v>
      </c>
      <c r="AI174" s="61"/>
      <c r="AL174" s="37" t="s">
        <v>111</v>
      </c>
      <c r="AM174" s="46" t="s">
        <v>112</v>
      </c>
      <c r="AN174" s="46" t="s">
        <v>113</v>
      </c>
      <c r="AO174" s="46" t="s">
        <v>114</v>
      </c>
      <c r="AP174" s="46" t="s">
        <v>115</v>
      </c>
      <c r="AQ174" s="46" t="s">
        <v>91</v>
      </c>
    </row>
    <row r="175" spans="2:43" ht="18" customHeight="1">
      <c r="B175" s="365"/>
      <c r="C175" s="377"/>
      <c r="D175" s="323"/>
      <c r="E175" s="324"/>
      <c r="F175" s="324"/>
      <c r="G175" s="324"/>
      <c r="H175" s="325"/>
      <c r="I175" s="94"/>
      <c r="J175" s="51"/>
      <c r="K175" s="51"/>
      <c r="L175" s="51"/>
      <c r="M175" s="51"/>
      <c r="N175" s="51"/>
      <c r="O175" s="51"/>
      <c r="P175" s="51"/>
      <c r="Q175" s="52"/>
      <c r="R175" s="40" t="s">
        <v>116</v>
      </c>
      <c r="S175" s="307" t="s">
        <v>378</v>
      </c>
      <c r="T175" s="307"/>
      <c r="U175" s="307"/>
      <c r="V175" s="307"/>
      <c r="W175" s="307"/>
      <c r="X175" s="307"/>
      <c r="Y175" s="307"/>
      <c r="Z175" s="307"/>
      <c r="AA175" s="307"/>
      <c r="AB175" s="329"/>
      <c r="AC175" s="380"/>
      <c r="AE175" s="1" t="str">
        <f>+I178</f>
        <v>□</v>
      </c>
      <c r="AL175" s="37"/>
      <c r="AM175" s="43" t="s">
        <v>65</v>
      </c>
      <c r="AN175" s="43" t="s">
        <v>66</v>
      </c>
      <c r="AO175" s="43" t="s">
        <v>67</v>
      </c>
      <c r="AP175" s="45" t="s">
        <v>92</v>
      </c>
      <c r="AQ175" s="45" t="s">
        <v>68</v>
      </c>
    </row>
    <row r="176" spans="2:31" ht="18" customHeight="1">
      <c r="B176" s="365"/>
      <c r="C176" s="377"/>
      <c r="D176" s="323"/>
      <c r="E176" s="324"/>
      <c r="F176" s="324"/>
      <c r="G176" s="324"/>
      <c r="H176" s="325"/>
      <c r="I176" s="63" t="s">
        <v>70</v>
      </c>
      <c r="J176" s="37" t="s">
        <v>379</v>
      </c>
      <c r="K176" s="37"/>
      <c r="L176" s="37"/>
      <c r="M176" s="37"/>
      <c r="N176" s="37"/>
      <c r="O176" s="37"/>
      <c r="P176" s="37"/>
      <c r="Q176" s="39"/>
      <c r="R176" s="40" t="s">
        <v>123</v>
      </c>
      <c r="S176" s="330" t="s">
        <v>380</v>
      </c>
      <c r="T176" s="330"/>
      <c r="U176" s="330"/>
      <c r="V176" s="330"/>
      <c r="W176" s="330"/>
      <c r="X176" s="330"/>
      <c r="Y176" s="330"/>
      <c r="Z176" s="330"/>
      <c r="AA176" s="330"/>
      <c r="AB176" s="331"/>
      <c r="AC176" s="380"/>
      <c r="AE176" s="1" t="str">
        <f>+I179</f>
        <v>□</v>
      </c>
    </row>
    <row r="177" spans="2:29" ht="17.25" customHeight="1">
      <c r="B177" s="365"/>
      <c r="C177" s="377"/>
      <c r="D177" s="323"/>
      <c r="E177" s="324"/>
      <c r="F177" s="324"/>
      <c r="G177" s="324"/>
      <c r="H177" s="325"/>
      <c r="I177" s="94"/>
      <c r="J177" s="37"/>
      <c r="K177" s="37"/>
      <c r="L177" s="37"/>
      <c r="M177" s="37"/>
      <c r="N177" s="37"/>
      <c r="O177" s="37"/>
      <c r="P177" s="37"/>
      <c r="Q177" s="39"/>
      <c r="R177" s="48"/>
      <c r="S177" s="330"/>
      <c r="T177" s="330"/>
      <c r="U177" s="330"/>
      <c r="V177" s="330"/>
      <c r="W177" s="330"/>
      <c r="X177" s="330"/>
      <c r="Y177" s="330"/>
      <c r="Z177" s="330"/>
      <c r="AA177" s="330"/>
      <c r="AB177" s="331"/>
      <c r="AC177" s="380"/>
    </row>
    <row r="178" spans="2:36" ht="22.5" customHeight="1">
      <c r="B178" s="365"/>
      <c r="C178" s="377"/>
      <c r="D178" s="71"/>
      <c r="E178" s="300" t="s">
        <v>54</v>
      </c>
      <c r="F178" s="301"/>
      <c r="G178" s="301"/>
      <c r="H178" s="302"/>
      <c r="I178" s="63" t="s">
        <v>267</v>
      </c>
      <c r="J178" s="37" t="s">
        <v>188</v>
      </c>
      <c r="K178" s="37"/>
      <c r="L178" s="37"/>
      <c r="M178" s="37"/>
      <c r="N178" s="37"/>
      <c r="O178" s="37"/>
      <c r="P178" s="37"/>
      <c r="Q178" s="39"/>
      <c r="R178" s="332" t="s">
        <v>280</v>
      </c>
      <c r="S178" s="330"/>
      <c r="T178" s="330"/>
      <c r="U178" s="330"/>
      <c r="V178" s="330"/>
      <c r="W178" s="330"/>
      <c r="X178" s="330"/>
      <c r="Y178" s="299"/>
      <c r="Z178" s="299"/>
      <c r="AA178" s="97" t="s">
        <v>281</v>
      </c>
      <c r="AB178" s="99"/>
      <c r="AC178" s="380"/>
      <c r="AH178" s="113" t="s">
        <v>282</v>
      </c>
      <c r="AJ178" s="45" t="str">
        <f>IF(Y178&gt;0,IF(Y178&lt;650,"腰1100",IF(Y178&gt;=1100,"基準なし","床1100")),"■未答")</f>
        <v>■未答</v>
      </c>
    </row>
    <row r="179" spans="2:36" ht="22.5" customHeight="1">
      <c r="B179" s="365"/>
      <c r="C179" s="377"/>
      <c r="D179" s="71"/>
      <c r="E179" s="300"/>
      <c r="F179" s="301"/>
      <c r="G179" s="301"/>
      <c r="H179" s="302"/>
      <c r="I179" s="63" t="s">
        <v>123</v>
      </c>
      <c r="J179" s="37" t="s">
        <v>284</v>
      </c>
      <c r="K179" s="37"/>
      <c r="L179" s="37"/>
      <c r="M179" s="37"/>
      <c r="N179" s="37"/>
      <c r="O179" s="37"/>
      <c r="P179" s="37"/>
      <c r="Q179" s="39"/>
      <c r="R179" s="332" t="s">
        <v>285</v>
      </c>
      <c r="S179" s="330"/>
      <c r="T179" s="330"/>
      <c r="U179" s="330"/>
      <c r="V179" s="330"/>
      <c r="W179" s="330"/>
      <c r="X179" s="330"/>
      <c r="Y179" s="299"/>
      <c r="Z179" s="299"/>
      <c r="AA179" s="97" t="s">
        <v>173</v>
      </c>
      <c r="AB179" s="99"/>
      <c r="AC179" s="380"/>
      <c r="AH179" s="113" t="s">
        <v>286</v>
      </c>
      <c r="AJ179" s="45" t="str">
        <f>IF(Y179&gt;0,IF(Y178&lt;650,IF(Y179&lt;1100,"◆未達","●適合"),IF(Y178&gt;=1100,"基準なし","◎不問")),"■未答")</f>
        <v>■未答</v>
      </c>
    </row>
    <row r="180" spans="2:36" ht="22.5" customHeight="1">
      <c r="B180" s="365"/>
      <c r="C180" s="377"/>
      <c r="D180" s="71"/>
      <c r="E180" s="300"/>
      <c r="F180" s="301"/>
      <c r="G180" s="301"/>
      <c r="H180" s="302"/>
      <c r="I180" s="37"/>
      <c r="J180" s="37"/>
      <c r="K180" s="37"/>
      <c r="L180" s="37"/>
      <c r="M180" s="37"/>
      <c r="N180" s="37"/>
      <c r="O180" s="37"/>
      <c r="P180" s="37"/>
      <c r="Q180" s="39"/>
      <c r="R180" s="157" t="s">
        <v>287</v>
      </c>
      <c r="S180" s="97"/>
      <c r="T180" s="97"/>
      <c r="U180" s="97"/>
      <c r="V180" s="97"/>
      <c r="W180" s="97"/>
      <c r="X180" s="97"/>
      <c r="Y180" s="299"/>
      <c r="Z180" s="299"/>
      <c r="AA180" s="97" t="s">
        <v>257</v>
      </c>
      <c r="AB180" s="99"/>
      <c r="AC180" s="380"/>
      <c r="AH180" s="113" t="s">
        <v>288</v>
      </c>
      <c r="AJ180" s="45" t="str">
        <f>IF(Y178&gt;0,IF(Y178&gt;=300,IF(Y178&lt;650,"◎不問",IF(Y178&lt;1100,IF(Y180&lt;1100,"◆未達","●適合"),"基準なし")),IF(Y180&lt;1100,"◆未達","●適合")),"■未答")</f>
        <v>■未答</v>
      </c>
    </row>
    <row r="181" spans="2:36" ht="18.75" customHeight="1">
      <c r="B181" s="365"/>
      <c r="C181" s="377"/>
      <c r="D181" s="71"/>
      <c r="E181" s="300" t="s">
        <v>381</v>
      </c>
      <c r="F181" s="301"/>
      <c r="G181" s="301"/>
      <c r="H181" s="302"/>
      <c r="I181" s="94"/>
      <c r="J181" s="95"/>
      <c r="K181" s="95"/>
      <c r="L181" s="37"/>
      <c r="M181" s="37"/>
      <c r="N181" s="37"/>
      <c r="O181" s="37"/>
      <c r="P181" s="37"/>
      <c r="Q181" s="39"/>
      <c r="R181" s="56"/>
      <c r="S181" s="49"/>
      <c r="T181" s="49"/>
      <c r="U181" s="49"/>
      <c r="V181" s="49"/>
      <c r="W181" s="49"/>
      <c r="X181" s="49"/>
      <c r="Y181" s="49"/>
      <c r="Z181" s="49"/>
      <c r="AA181" s="49"/>
      <c r="AB181" s="49"/>
      <c r="AC181" s="380"/>
      <c r="AH181" s="113" t="s">
        <v>290</v>
      </c>
      <c r="AJ181" s="45" t="str">
        <f>IF(Y178&gt;0,IF(Y180&gt;0,IF(Y178+Y179-Y180=0,"●相互OK","▼矛盾"),"■まだ片方"),"■未答")</f>
        <v>■未答</v>
      </c>
    </row>
    <row r="182" spans="2:36" ht="18.75" customHeight="1">
      <c r="B182" s="365"/>
      <c r="C182" s="377"/>
      <c r="D182" s="71"/>
      <c r="E182" s="300"/>
      <c r="F182" s="301"/>
      <c r="G182" s="301"/>
      <c r="H182" s="302"/>
      <c r="I182" s="94"/>
      <c r="J182" s="95"/>
      <c r="K182" s="95"/>
      <c r="L182" s="37"/>
      <c r="M182" s="37"/>
      <c r="N182" s="37"/>
      <c r="O182" s="37"/>
      <c r="P182" s="37"/>
      <c r="Q182" s="39"/>
      <c r="R182" s="306" t="s">
        <v>308</v>
      </c>
      <c r="S182" s="307"/>
      <c r="T182" s="307"/>
      <c r="U182" s="307"/>
      <c r="V182" s="307"/>
      <c r="W182" s="307"/>
      <c r="X182" s="307"/>
      <c r="Y182" s="299"/>
      <c r="Z182" s="299"/>
      <c r="AA182" s="49" t="s">
        <v>175</v>
      </c>
      <c r="AB182" s="49"/>
      <c r="AC182" s="380"/>
      <c r="AH182" s="113" t="s">
        <v>309</v>
      </c>
      <c r="AJ182" s="45" t="str">
        <f>IF(Y182&gt;0,IF(Y182&gt;110,"◆未達","●適合"),"■未答")</f>
        <v>■未答</v>
      </c>
    </row>
    <row r="183" spans="2:29" ht="18.75" customHeight="1" thickBot="1">
      <c r="B183" s="378"/>
      <c r="C183" s="379"/>
      <c r="D183" s="147"/>
      <c r="E183" s="303"/>
      <c r="F183" s="304"/>
      <c r="G183" s="304"/>
      <c r="H183" s="305"/>
      <c r="I183" s="154"/>
      <c r="J183" s="213"/>
      <c r="K183" s="213"/>
      <c r="L183" s="148"/>
      <c r="M183" s="148"/>
      <c r="N183" s="148"/>
      <c r="O183" s="148"/>
      <c r="P183" s="148"/>
      <c r="Q183" s="149"/>
      <c r="R183" s="151"/>
      <c r="S183" s="151"/>
      <c r="T183" s="151"/>
      <c r="U183" s="151"/>
      <c r="V183" s="151"/>
      <c r="W183" s="151"/>
      <c r="X183" s="151"/>
      <c r="Y183" s="151"/>
      <c r="Z183" s="151"/>
      <c r="AA183" s="151"/>
      <c r="AB183" s="151"/>
      <c r="AC183" s="380"/>
    </row>
    <row r="184" spans="2:44" ht="16.5" customHeight="1" thickBot="1">
      <c r="B184" s="581" t="s">
        <v>382</v>
      </c>
      <c r="C184" s="582"/>
      <c r="D184" s="445" t="s">
        <v>55</v>
      </c>
      <c r="E184" s="371"/>
      <c r="F184" s="371"/>
      <c r="G184" s="371"/>
      <c r="H184" s="372"/>
      <c r="I184" s="57" t="s">
        <v>340</v>
      </c>
      <c r="J184" s="30" t="s">
        <v>383</v>
      </c>
      <c r="K184" s="163"/>
      <c r="L184" s="163"/>
      <c r="M184" s="163"/>
      <c r="N184" s="163"/>
      <c r="O184" s="163"/>
      <c r="P184" s="163"/>
      <c r="Q184" s="164"/>
      <c r="R184" s="165"/>
      <c r="S184" s="166"/>
      <c r="T184" s="166"/>
      <c r="U184" s="166"/>
      <c r="V184" s="166"/>
      <c r="W184" s="166"/>
      <c r="X184" s="166"/>
      <c r="Y184" s="166"/>
      <c r="Z184" s="166"/>
      <c r="AA184" s="166"/>
      <c r="AB184" s="166"/>
      <c r="AC184" s="373"/>
      <c r="AE184" s="42" t="str">
        <f>+I184</f>
        <v>□</v>
      </c>
      <c r="AH184" s="45" t="str">
        <f>IF(AE184&amp;AE185&amp;AE186&amp;AE187="■□□□","◎無し",IF(AE184&amp;AE185&amp;AE186&amp;AE187="□■□□","●適合",IF(AE184&amp;AE185&amp;AE186&amp;AE187="□□■□","◆未達",IF(AE184&amp;AE185&amp;AE186&amp;AE187="□□□■","◆未達",IF(AE184&amp;AE185&amp;AE186&amp;AE187="□□□□","■未答","▼矛盾")))))</f>
        <v>■未答</v>
      </c>
      <c r="AI184" s="61"/>
      <c r="AL184" s="37" t="s">
        <v>96</v>
      </c>
      <c r="AM184" s="53" t="s">
        <v>98</v>
      </c>
      <c r="AN184" s="53" t="s">
        <v>97</v>
      </c>
      <c r="AO184" s="53" t="s">
        <v>99</v>
      </c>
      <c r="AP184" s="53" t="s">
        <v>100</v>
      </c>
      <c r="AQ184" s="53" t="s">
        <v>101</v>
      </c>
      <c r="AR184" s="53" t="s">
        <v>91</v>
      </c>
    </row>
    <row r="185" spans="2:44" ht="16.5" customHeight="1" thickBot="1">
      <c r="B185" s="581"/>
      <c r="C185" s="582"/>
      <c r="D185" s="344"/>
      <c r="E185" s="345"/>
      <c r="F185" s="345"/>
      <c r="G185" s="345"/>
      <c r="H185" s="346"/>
      <c r="I185" s="170" t="s">
        <v>102</v>
      </c>
      <c r="J185" s="348" t="s">
        <v>384</v>
      </c>
      <c r="K185" s="348"/>
      <c r="L185" s="170" t="s">
        <v>123</v>
      </c>
      <c r="M185" s="348" t="s">
        <v>385</v>
      </c>
      <c r="N185" s="348"/>
      <c r="O185" s="170" t="s">
        <v>340</v>
      </c>
      <c r="P185" s="348" t="s">
        <v>318</v>
      </c>
      <c r="Q185" s="349"/>
      <c r="R185" s="157"/>
      <c r="S185" s="97"/>
      <c r="T185" s="97"/>
      <c r="U185" s="97"/>
      <c r="V185" s="97"/>
      <c r="W185" s="97"/>
      <c r="X185" s="97"/>
      <c r="Y185" s="97"/>
      <c r="Z185" s="97"/>
      <c r="AA185" s="97"/>
      <c r="AB185" s="97"/>
      <c r="AC185" s="335"/>
      <c r="AE185" s="1" t="str">
        <f>+I185</f>
        <v>□</v>
      </c>
      <c r="AL185" s="37"/>
      <c r="AM185" s="43" t="s">
        <v>65</v>
      </c>
      <c r="AN185" s="43" t="s">
        <v>66</v>
      </c>
      <c r="AO185" s="43" t="s">
        <v>386</v>
      </c>
      <c r="AP185" s="43" t="s">
        <v>67</v>
      </c>
      <c r="AQ185" s="45" t="s">
        <v>92</v>
      </c>
      <c r="AR185" s="45" t="s">
        <v>68</v>
      </c>
    </row>
    <row r="186" spans="2:31" ht="21.75" customHeight="1" thickBot="1">
      <c r="B186" s="581"/>
      <c r="C186" s="582"/>
      <c r="D186" s="338" t="s">
        <v>387</v>
      </c>
      <c r="E186" s="339"/>
      <c r="F186" s="339"/>
      <c r="G186" s="339"/>
      <c r="H186" s="340"/>
      <c r="I186" s="197"/>
      <c r="J186" s="198"/>
      <c r="K186" s="198"/>
      <c r="L186" s="197"/>
      <c r="M186" s="198"/>
      <c r="N186" s="199" t="s">
        <v>106</v>
      </c>
      <c r="O186" s="354" t="s">
        <v>336</v>
      </c>
      <c r="P186" s="354"/>
      <c r="Q186" s="374"/>
      <c r="R186" s="200" t="s">
        <v>106</v>
      </c>
      <c r="S186" s="375" t="s">
        <v>388</v>
      </c>
      <c r="T186" s="375"/>
      <c r="U186" s="375"/>
      <c r="V186" s="375"/>
      <c r="W186" s="375"/>
      <c r="X186" s="375"/>
      <c r="Y186" s="375"/>
      <c r="Z186" s="375"/>
      <c r="AA186" s="375"/>
      <c r="AB186" s="376"/>
      <c r="AC186" s="333"/>
      <c r="AE186" s="1" t="str">
        <f>+L185</f>
        <v>□</v>
      </c>
    </row>
    <row r="187" spans="2:31" ht="21.75" customHeight="1" thickBot="1">
      <c r="B187" s="581"/>
      <c r="C187" s="582"/>
      <c r="D187" s="341"/>
      <c r="E187" s="342"/>
      <c r="F187" s="342"/>
      <c r="G187" s="342"/>
      <c r="H187" s="343"/>
      <c r="I187" s="170" t="s">
        <v>70</v>
      </c>
      <c r="J187" s="348" t="s">
        <v>317</v>
      </c>
      <c r="K187" s="348"/>
      <c r="L187" s="170" t="s">
        <v>141</v>
      </c>
      <c r="M187" s="348" t="s">
        <v>318</v>
      </c>
      <c r="N187" s="348"/>
      <c r="O187" s="348"/>
      <c r="P187" s="101"/>
      <c r="Q187" s="102"/>
      <c r="R187" s="216" t="s">
        <v>123</v>
      </c>
      <c r="S187" s="360" t="s">
        <v>389</v>
      </c>
      <c r="T187" s="360"/>
      <c r="U187" s="360"/>
      <c r="V187" s="360"/>
      <c r="W187" s="360"/>
      <c r="X187" s="360"/>
      <c r="Y187" s="360"/>
      <c r="Z187" s="360"/>
      <c r="AA187" s="360"/>
      <c r="AB187" s="361"/>
      <c r="AC187" s="335"/>
      <c r="AE187" s="1" t="str">
        <f>+O185</f>
        <v>□</v>
      </c>
    </row>
    <row r="188" spans="2:43" ht="16.5" customHeight="1" thickBot="1">
      <c r="B188" s="581"/>
      <c r="C188" s="582"/>
      <c r="D188" s="35"/>
      <c r="E188" s="338" t="s">
        <v>48</v>
      </c>
      <c r="F188" s="339"/>
      <c r="G188" s="339"/>
      <c r="H188" s="340"/>
      <c r="I188" s="105"/>
      <c r="J188" s="198"/>
      <c r="K188" s="198"/>
      <c r="L188" s="198"/>
      <c r="M188" s="198"/>
      <c r="N188" s="199" t="s">
        <v>390</v>
      </c>
      <c r="O188" s="354" t="s">
        <v>336</v>
      </c>
      <c r="P188" s="354"/>
      <c r="Q188" s="354"/>
      <c r="R188" s="306" t="s">
        <v>210</v>
      </c>
      <c r="S188" s="307"/>
      <c r="T188" s="307"/>
      <c r="U188" s="307"/>
      <c r="V188" s="299"/>
      <c r="W188" s="299"/>
      <c r="X188" s="49" t="s">
        <v>175</v>
      </c>
      <c r="Y188" s="49"/>
      <c r="Z188" s="49"/>
      <c r="AA188" s="49"/>
      <c r="AB188" s="81"/>
      <c r="AC188" s="333"/>
      <c r="AE188" s="42" t="str">
        <f>+N186</f>
        <v>□</v>
      </c>
      <c r="AH188" s="45" t="str">
        <f>IF(AE188&amp;AE189&amp;AE190="■□□","◎無し",IF(AE188&amp;AE189&amp;AE190="□■□","●適合",IF(AE188&amp;AE189&amp;AE190="□□■","◆未達",IF(AE188&amp;AE189&amp;AE190="□□□","■未答","▼矛盾"))))</f>
        <v>■未答</v>
      </c>
      <c r="AI188" s="61"/>
      <c r="AL188" s="37" t="s">
        <v>111</v>
      </c>
      <c r="AM188" s="46" t="s">
        <v>112</v>
      </c>
      <c r="AN188" s="46" t="s">
        <v>113</v>
      </c>
      <c r="AO188" s="46" t="s">
        <v>114</v>
      </c>
      <c r="AP188" s="46" t="s">
        <v>115</v>
      </c>
      <c r="AQ188" s="46" t="s">
        <v>91</v>
      </c>
    </row>
    <row r="189" spans="2:43" ht="16.5" customHeight="1" thickBot="1">
      <c r="B189" s="581"/>
      <c r="C189" s="582"/>
      <c r="D189" s="35"/>
      <c r="E189" s="341"/>
      <c r="F189" s="342"/>
      <c r="G189" s="342"/>
      <c r="H189" s="343"/>
      <c r="I189" s="63" t="s">
        <v>116</v>
      </c>
      <c r="J189" s="336" t="s">
        <v>356</v>
      </c>
      <c r="K189" s="336"/>
      <c r="L189" s="336"/>
      <c r="M189" s="336"/>
      <c r="N189" s="336"/>
      <c r="O189" s="336"/>
      <c r="P189" s="336"/>
      <c r="Q189" s="337"/>
      <c r="R189" s="306" t="s">
        <v>214</v>
      </c>
      <c r="S189" s="307"/>
      <c r="T189" s="307"/>
      <c r="U189" s="307"/>
      <c r="V189" s="299"/>
      <c r="W189" s="299"/>
      <c r="X189" s="49" t="s">
        <v>173</v>
      </c>
      <c r="Y189" s="97"/>
      <c r="Z189" s="97"/>
      <c r="AA189" s="49"/>
      <c r="AB189" s="81"/>
      <c r="AC189" s="334"/>
      <c r="AE189" s="1" t="str">
        <f>+I187</f>
        <v>□</v>
      </c>
      <c r="AH189" s="160" t="s">
        <v>215</v>
      </c>
      <c r="AJ189" s="45" t="str">
        <f>IF(V189&gt;0,IF(V189&lt;195,"◆195未満","●適合"),"■未答")</f>
        <v>■未答</v>
      </c>
      <c r="AL189" s="37"/>
      <c r="AM189" s="43" t="s">
        <v>65</v>
      </c>
      <c r="AN189" s="43" t="s">
        <v>66</v>
      </c>
      <c r="AO189" s="43" t="s">
        <v>67</v>
      </c>
      <c r="AP189" s="45" t="s">
        <v>92</v>
      </c>
      <c r="AQ189" s="45" t="s">
        <v>68</v>
      </c>
    </row>
    <row r="190" spans="2:36" ht="16.5" customHeight="1" thickBot="1">
      <c r="B190" s="581"/>
      <c r="C190" s="582"/>
      <c r="D190" s="35"/>
      <c r="E190" s="344"/>
      <c r="F190" s="345"/>
      <c r="G190" s="345"/>
      <c r="H190" s="346"/>
      <c r="I190" s="63" t="s">
        <v>106</v>
      </c>
      <c r="J190" s="336" t="s">
        <v>357</v>
      </c>
      <c r="K190" s="336"/>
      <c r="L190" s="336"/>
      <c r="M190" s="336"/>
      <c r="N190" s="336"/>
      <c r="O190" s="336"/>
      <c r="P190" s="336"/>
      <c r="Q190" s="337"/>
      <c r="R190" s="56"/>
      <c r="S190" s="358" t="s">
        <v>217</v>
      </c>
      <c r="T190" s="358"/>
      <c r="U190" s="358"/>
      <c r="V190" s="358"/>
      <c r="W190" s="358"/>
      <c r="X190" s="358"/>
      <c r="Y190" s="359">
        <f>+W188*2+W189</f>
        <v>0</v>
      </c>
      <c r="Z190" s="359"/>
      <c r="AA190" s="49" t="s">
        <v>218</v>
      </c>
      <c r="AB190" s="81"/>
      <c r="AC190" s="334"/>
      <c r="AE190" s="1" t="str">
        <f>+L187</f>
        <v>□</v>
      </c>
      <c r="AH190" s="160" t="s">
        <v>219</v>
      </c>
      <c r="AJ190" s="45" t="str">
        <f>IF(Y190&gt;0,IF((V188*2+V189)&lt;550,IF((V188*2+V189)&gt;750,"◆未達","●適合"),"◆未達"),"■未答")</f>
        <v>■未答</v>
      </c>
    </row>
    <row r="191" spans="2:43" ht="31.5" customHeight="1" thickBot="1">
      <c r="B191" s="581"/>
      <c r="C191" s="582"/>
      <c r="D191" s="35"/>
      <c r="E191" s="300" t="s">
        <v>358</v>
      </c>
      <c r="F191" s="301"/>
      <c r="G191" s="301"/>
      <c r="H191" s="302"/>
      <c r="I191" s="85"/>
      <c r="J191" s="85"/>
      <c r="K191" s="85"/>
      <c r="L191" s="85"/>
      <c r="M191" s="85"/>
      <c r="N191" s="85"/>
      <c r="O191" s="85"/>
      <c r="P191" s="85"/>
      <c r="Q191" s="86"/>
      <c r="R191" s="306" t="s">
        <v>220</v>
      </c>
      <c r="S191" s="307"/>
      <c r="T191" s="307"/>
      <c r="U191" s="307"/>
      <c r="V191" s="299"/>
      <c r="W191" s="299"/>
      <c r="X191" s="49" t="s">
        <v>147</v>
      </c>
      <c r="Y191" s="97"/>
      <c r="Z191" s="97"/>
      <c r="AA191" s="49"/>
      <c r="AB191" s="81"/>
      <c r="AC191" s="335"/>
      <c r="AE191" s="42" t="str">
        <f>+N188</f>
        <v>□</v>
      </c>
      <c r="AH191" s="113" t="s">
        <v>221</v>
      </c>
      <c r="AJ191" s="45" t="str">
        <f>IF(V191&gt;0,IF(V191&gt;30,"◆30超過","●適合"),"■未答")</f>
        <v>■未答</v>
      </c>
      <c r="AL191" s="37" t="s">
        <v>111</v>
      </c>
      <c r="AM191" s="46" t="s">
        <v>112</v>
      </c>
      <c r="AN191" s="46" t="s">
        <v>113</v>
      </c>
      <c r="AO191" s="46" t="s">
        <v>114</v>
      </c>
      <c r="AP191" s="46" t="s">
        <v>115</v>
      </c>
      <c r="AQ191" s="46" t="s">
        <v>91</v>
      </c>
    </row>
    <row r="192" spans="2:43" ht="24" customHeight="1" thickBot="1">
      <c r="B192" s="581"/>
      <c r="C192" s="582"/>
      <c r="D192" s="35"/>
      <c r="E192" s="338" t="s">
        <v>391</v>
      </c>
      <c r="F192" s="339"/>
      <c r="G192" s="339"/>
      <c r="H192" s="340"/>
      <c r="I192" s="172"/>
      <c r="J192" s="106"/>
      <c r="K192" s="106"/>
      <c r="L192" s="106"/>
      <c r="M192" s="106"/>
      <c r="N192" s="199" t="s">
        <v>116</v>
      </c>
      <c r="O192" s="354" t="s">
        <v>336</v>
      </c>
      <c r="P192" s="354"/>
      <c r="Q192" s="354"/>
      <c r="R192" s="355" t="s">
        <v>360</v>
      </c>
      <c r="S192" s="356"/>
      <c r="T192" s="356"/>
      <c r="U192" s="356"/>
      <c r="V192" s="199" t="s">
        <v>156</v>
      </c>
      <c r="W192" s="79" t="s">
        <v>361</v>
      </c>
      <c r="X192" s="79"/>
      <c r="Y192" s="199" t="s">
        <v>156</v>
      </c>
      <c r="Z192" s="79" t="s">
        <v>362</v>
      </c>
      <c r="AA192" s="79"/>
      <c r="AB192" s="217"/>
      <c r="AC192" s="333"/>
      <c r="AE192" s="1" t="str">
        <f>+I189</f>
        <v>□</v>
      </c>
      <c r="AH192" s="45" t="str">
        <f>IF(AE191&amp;AE192&amp;AE193="■□□","◎無し",IF(AE191&amp;AE192&amp;AE193="□■□","●適合",IF(AE191&amp;AE192&amp;AE193="□□■","◆未達",IF(AE191&amp;AE192&amp;AE193="□□□","■未答","▼矛盾"))))</f>
        <v>■未答</v>
      </c>
      <c r="AL192" s="37"/>
      <c r="AM192" s="43" t="s">
        <v>65</v>
      </c>
      <c r="AN192" s="43" t="s">
        <v>66</v>
      </c>
      <c r="AO192" s="43" t="s">
        <v>67</v>
      </c>
      <c r="AP192" s="45" t="s">
        <v>92</v>
      </c>
      <c r="AQ192" s="45" t="s">
        <v>68</v>
      </c>
    </row>
    <row r="193" spans="2:31" ht="24" customHeight="1" thickBot="1">
      <c r="B193" s="581"/>
      <c r="C193" s="582"/>
      <c r="D193" s="35"/>
      <c r="E193" s="344"/>
      <c r="F193" s="345"/>
      <c r="G193" s="345"/>
      <c r="H193" s="346"/>
      <c r="I193" s="206" t="s">
        <v>106</v>
      </c>
      <c r="J193" s="336" t="s">
        <v>367</v>
      </c>
      <c r="K193" s="336"/>
      <c r="L193" s="336"/>
      <c r="M193" s="336"/>
      <c r="N193" s="336"/>
      <c r="O193" s="336"/>
      <c r="P193" s="336"/>
      <c r="Q193" s="337"/>
      <c r="R193" s="332" t="s">
        <v>363</v>
      </c>
      <c r="S193" s="330"/>
      <c r="T193" s="330"/>
      <c r="U193" s="330"/>
      <c r="V193" s="168" t="s">
        <v>364</v>
      </c>
      <c r="W193" s="97" t="s">
        <v>365</v>
      </c>
      <c r="X193" s="97"/>
      <c r="Y193" s="168" t="s">
        <v>364</v>
      </c>
      <c r="Z193" s="97" t="s">
        <v>366</v>
      </c>
      <c r="AA193" s="97"/>
      <c r="AB193" s="99"/>
      <c r="AC193" s="334"/>
      <c r="AE193" s="1" t="str">
        <f>+I190</f>
        <v>□</v>
      </c>
    </row>
    <row r="194" spans="2:29" ht="24" customHeight="1" thickBot="1">
      <c r="B194" s="581"/>
      <c r="C194" s="582"/>
      <c r="D194" s="35"/>
      <c r="E194" s="338" t="s">
        <v>49</v>
      </c>
      <c r="F194" s="339"/>
      <c r="G194" s="339"/>
      <c r="H194" s="340"/>
      <c r="I194" s="186"/>
      <c r="J194" s="51"/>
      <c r="K194" s="51"/>
      <c r="L194" s="51"/>
      <c r="M194" s="51"/>
      <c r="N194" s="51"/>
      <c r="O194" s="51"/>
      <c r="P194" s="51"/>
      <c r="Q194" s="52"/>
      <c r="R194" s="56"/>
      <c r="S194" s="49"/>
      <c r="T194" s="49"/>
      <c r="U194" s="49"/>
      <c r="V194" s="49"/>
      <c r="W194" s="49"/>
      <c r="X194" s="49"/>
      <c r="Y194" s="49"/>
      <c r="Z194" s="49"/>
      <c r="AA194" s="49"/>
      <c r="AB194" s="81"/>
      <c r="AC194" s="334"/>
    </row>
    <row r="195" spans="2:43" ht="24" customHeight="1" thickBot="1">
      <c r="B195" s="581"/>
      <c r="C195" s="582"/>
      <c r="D195" s="71"/>
      <c r="E195" s="341"/>
      <c r="F195" s="342"/>
      <c r="G195" s="342"/>
      <c r="H195" s="343"/>
      <c r="I195" s="206" t="s">
        <v>364</v>
      </c>
      <c r="J195" s="336" t="s">
        <v>368</v>
      </c>
      <c r="K195" s="336"/>
      <c r="L195" s="336"/>
      <c r="M195" s="336"/>
      <c r="N195" s="336"/>
      <c r="O195" s="336"/>
      <c r="P195" s="336"/>
      <c r="Q195" s="337"/>
      <c r="R195" s="332" t="s">
        <v>253</v>
      </c>
      <c r="S195" s="330"/>
      <c r="T195" s="330"/>
      <c r="U195" s="330"/>
      <c r="V195" s="168" t="s">
        <v>160</v>
      </c>
      <c r="W195" s="347" t="s">
        <v>254</v>
      </c>
      <c r="X195" s="347"/>
      <c r="Y195" s="168" t="s">
        <v>141</v>
      </c>
      <c r="Z195" s="331" t="s">
        <v>255</v>
      </c>
      <c r="AA195" s="330"/>
      <c r="AB195" s="179"/>
      <c r="AC195" s="334"/>
      <c r="AE195" s="42" t="str">
        <f>+N192</f>
        <v>□</v>
      </c>
      <c r="AH195" s="45" t="str">
        <f>IF(AE195&amp;AE196&amp;AE197="■□□","◎無し",IF(AE195&amp;AE196&amp;AE197="□■□","●適合",IF(AE195&amp;AE196&amp;AE197="□□■","◆未達",IF(AE195&amp;AE196&amp;AE197="□□□","■未答","▼矛盾"))))</f>
        <v>■未答</v>
      </c>
      <c r="AI195" s="61"/>
      <c r="AL195" s="37" t="s">
        <v>111</v>
      </c>
      <c r="AM195" s="46" t="s">
        <v>112</v>
      </c>
      <c r="AN195" s="46" t="s">
        <v>113</v>
      </c>
      <c r="AO195" s="46" t="s">
        <v>114</v>
      </c>
      <c r="AP195" s="46" t="s">
        <v>115</v>
      </c>
      <c r="AQ195" s="46" t="s">
        <v>91</v>
      </c>
    </row>
    <row r="196" spans="2:43" ht="24" customHeight="1" thickBot="1">
      <c r="B196" s="581"/>
      <c r="C196" s="582"/>
      <c r="D196" s="71"/>
      <c r="E196" s="344"/>
      <c r="F196" s="345"/>
      <c r="G196" s="345"/>
      <c r="H196" s="346"/>
      <c r="I196" s="218"/>
      <c r="J196" s="348"/>
      <c r="K196" s="348"/>
      <c r="L196" s="348"/>
      <c r="M196" s="348"/>
      <c r="N196" s="348"/>
      <c r="O196" s="348"/>
      <c r="P196" s="348"/>
      <c r="Q196" s="349"/>
      <c r="R196" s="442" t="s">
        <v>256</v>
      </c>
      <c r="S196" s="360"/>
      <c r="T196" s="360"/>
      <c r="U196" s="360"/>
      <c r="V196" s="360"/>
      <c r="W196" s="360"/>
      <c r="X196" s="352"/>
      <c r="Y196" s="352"/>
      <c r="Z196" s="352"/>
      <c r="AA196" s="88" t="s">
        <v>257</v>
      </c>
      <c r="AB196" s="90"/>
      <c r="AC196" s="335"/>
      <c r="AE196" s="1" t="str">
        <f>+I193</f>
        <v>□</v>
      </c>
      <c r="AL196" s="37"/>
      <c r="AM196" s="43" t="s">
        <v>65</v>
      </c>
      <c r="AN196" s="43" t="s">
        <v>66</v>
      </c>
      <c r="AO196" s="43" t="s">
        <v>67</v>
      </c>
      <c r="AP196" s="45" t="s">
        <v>92</v>
      </c>
      <c r="AQ196" s="45" t="s">
        <v>68</v>
      </c>
    </row>
    <row r="197" spans="2:31" ht="19.5" customHeight="1" thickBot="1">
      <c r="B197" s="581"/>
      <c r="C197" s="582"/>
      <c r="D197" s="320" t="s">
        <v>56</v>
      </c>
      <c r="E197" s="321"/>
      <c r="F197" s="321"/>
      <c r="G197" s="321"/>
      <c r="H197" s="322"/>
      <c r="I197" s="105"/>
      <c r="J197" s="181"/>
      <c r="K197" s="181"/>
      <c r="L197" s="181"/>
      <c r="M197" s="181"/>
      <c r="N197" s="181"/>
      <c r="O197" s="181"/>
      <c r="P197" s="181"/>
      <c r="Q197" s="182"/>
      <c r="R197" s="144"/>
      <c r="S197" s="79"/>
      <c r="T197" s="79"/>
      <c r="U197" s="79"/>
      <c r="V197" s="79"/>
      <c r="W197" s="79"/>
      <c r="X197" s="79"/>
      <c r="Y197" s="79"/>
      <c r="Z197" s="79"/>
      <c r="AA197" s="79"/>
      <c r="AB197" s="79"/>
      <c r="AC197" s="326"/>
      <c r="AE197" s="1" t="str">
        <f>+I195</f>
        <v>□</v>
      </c>
    </row>
    <row r="198" spans="2:43" ht="19.5" customHeight="1" thickBot="1">
      <c r="B198" s="581"/>
      <c r="C198" s="582"/>
      <c r="D198" s="323"/>
      <c r="E198" s="324"/>
      <c r="F198" s="324"/>
      <c r="G198" s="324"/>
      <c r="H198" s="325"/>
      <c r="I198" s="94"/>
      <c r="J198" s="51"/>
      <c r="K198" s="51"/>
      <c r="L198" s="51"/>
      <c r="M198" s="51"/>
      <c r="N198" s="51"/>
      <c r="O198" s="51"/>
      <c r="P198" s="51"/>
      <c r="Q198" s="52"/>
      <c r="R198" s="40" t="s">
        <v>106</v>
      </c>
      <c r="S198" s="307" t="s">
        <v>392</v>
      </c>
      <c r="T198" s="307"/>
      <c r="U198" s="307"/>
      <c r="V198" s="307"/>
      <c r="W198" s="307"/>
      <c r="X198" s="307"/>
      <c r="Y198" s="307"/>
      <c r="Z198" s="307"/>
      <c r="AA198" s="307"/>
      <c r="AB198" s="329"/>
      <c r="AC198" s="327"/>
      <c r="AE198" s="42" t="str">
        <f>+I199</f>
        <v>□</v>
      </c>
      <c r="AH198" s="45" t="str">
        <f>IF(AE198&amp;AE199&amp;AE200="■□□","◎無し",IF(AE198&amp;AE199&amp;AE200="□■□","●適合",IF(AE198&amp;AE199&amp;AE200="□□■","◆未達",IF(AE198&amp;AE199&amp;AE200="□□□","■未答","▼矛盾"))))</f>
        <v>■未答</v>
      </c>
      <c r="AI198" s="61"/>
      <c r="AL198" s="37" t="s">
        <v>111</v>
      </c>
      <c r="AM198" s="46" t="s">
        <v>112</v>
      </c>
      <c r="AN198" s="46" t="s">
        <v>113</v>
      </c>
      <c r="AO198" s="46" t="s">
        <v>114</v>
      </c>
      <c r="AP198" s="46" t="s">
        <v>115</v>
      </c>
      <c r="AQ198" s="46" t="s">
        <v>91</v>
      </c>
    </row>
    <row r="199" spans="2:43" ht="19.5" customHeight="1" thickBot="1">
      <c r="B199" s="581"/>
      <c r="C199" s="582"/>
      <c r="D199" s="323"/>
      <c r="E199" s="324"/>
      <c r="F199" s="324"/>
      <c r="G199" s="324"/>
      <c r="H199" s="325"/>
      <c r="I199" s="63" t="s">
        <v>102</v>
      </c>
      <c r="J199" s="37" t="s">
        <v>109</v>
      </c>
      <c r="K199" s="37"/>
      <c r="L199" s="37"/>
      <c r="M199" s="37"/>
      <c r="N199" s="37"/>
      <c r="O199" s="37"/>
      <c r="P199" s="37"/>
      <c r="Q199" s="39"/>
      <c r="R199" s="40" t="s">
        <v>123</v>
      </c>
      <c r="S199" s="330" t="s">
        <v>274</v>
      </c>
      <c r="T199" s="330"/>
      <c r="U199" s="330"/>
      <c r="V199" s="330"/>
      <c r="W199" s="330"/>
      <c r="X199" s="330"/>
      <c r="Y199" s="330"/>
      <c r="Z199" s="330"/>
      <c r="AA199" s="330"/>
      <c r="AB199" s="331"/>
      <c r="AC199" s="327"/>
      <c r="AE199" s="1" t="str">
        <f>+I201</f>
        <v>□</v>
      </c>
      <c r="AL199" s="37"/>
      <c r="AM199" s="43" t="s">
        <v>65</v>
      </c>
      <c r="AN199" s="43" t="s">
        <v>66</v>
      </c>
      <c r="AO199" s="43" t="s">
        <v>67</v>
      </c>
      <c r="AP199" s="45" t="s">
        <v>92</v>
      </c>
      <c r="AQ199" s="45" t="s">
        <v>68</v>
      </c>
    </row>
    <row r="200" spans="2:31" ht="19.5" customHeight="1" thickBot="1">
      <c r="B200" s="581"/>
      <c r="C200" s="582"/>
      <c r="D200" s="323"/>
      <c r="E200" s="324"/>
      <c r="F200" s="324"/>
      <c r="G200" s="324"/>
      <c r="H200" s="325"/>
      <c r="I200" s="94"/>
      <c r="J200" s="37"/>
      <c r="K200" s="37"/>
      <c r="L200" s="37"/>
      <c r="M200" s="37"/>
      <c r="N200" s="37"/>
      <c r="O200" s="37"/>
      <c r="P200" s="37"/>
      <c r="Q200" s="39"/>
      <c r="R200" s="48"/>
      <c r="S200" s="330"/>
      <c r="T200" s="330"/>
      <c r="U200" s="330"/>
      <c r="V200" s="330"/>
      <c r="W200" s="330"/>
      <c r="X200" s="330"/>
      <c r="Y200" s="330"/>
      <c r="Z200" s="330"/>
      <c r="AA200" s="330"/>
      <c r="AB200" s="331"/>
      <c r="AC200" s="327"/>
      <c r="AE200" s="1" t="str">
        <f>+I202</f>
        <v>□</v>
      </c>
    </row>
    <row r="201" spans="2:36" ht="25.5" customHeight="1" thickBot="1">
      <c r="B201" s="581"/>
      <c r="C201" s="582"/>
      <c r="D201" s="71"/>
      <c r="E201" s="300" t="s">
        <v>57</v>
      </c>
      <c r="F201" s="301"/>
      <c r="G201" s="301"/>
      <c r="H201" s="302"/>
      <c r="I201" s="63" t="s">
        <v>106</v>
      </c>
      <c r="J201" s="37" t="s">
        <v>188</v>
      </c>
      <c r="K201" s="37"/>
      <c r="L201" s="37"/>
      <c r="M201" s="37"/>
      <c r="N201" s="37"/>
      <c r="O201" s="37"/>
      <c r="P201" s="37"/>
      <c r="Q201" s="39"/>
      <c r="R201" s="332" t="s">
        <v>280</v>
      </c>
      <c r="S201" s="330"/>
      <c r="T201" s="330"/>
      <c r="U201" s="330"/>
      <c r="V201" s="330"/>
      <c r="W201" s="330"/>
      <c r="X201" s="330"/>
      <c r="Y201" s="299"/>
      <c r="Z201" s="299"/>
      <c r="AA201" s="97" t="s">
        <v>281</v>
      </c>
      <c r="AB201" s="99"/>
      <c r="AC201" s="327"/>
      <c r="AH201" s="113" t="s">
        <v>282</v>
      </c>
      <c r="AJ201" s="45" t="str">
        <f>IF(Y201&gt;0,IF(Y201&lt;650,"腰1100",IF(Y201&gt;=1100,"基準なし","床1100")),"■未答")</f>
        <v>■未答</v>
      </c>
    </row>
    <row r="202" spans="2:36" ht="25.5" customHeight="1" thickBot="1">
      <c r="B202" s="581"/>
      <c r="C202" s="582"/>
      <c r="D202" s="71"/>
      <c r="E202" s="300"/>
      <c r="F202" s="301"/>
      <c r="G202" s="301"/>
      <c r="H202" s="302"/>
      <c r="I202" s="63" t="s">
        <v>123</v>
      </c>
      <c r="J202" s="37" t="s">
        <v>284</v>
      </c>
      <c r="K202" s="37"/>
      <c r="L202" s="37"/>
      <c r="M202" s="37"/>
      <c r="N202" s="37"/>
      <c r="O202" s="37"/>
      <c r="P202" s="37"/>
      <c r="Q202" s="39"/>
      <c r="R202" s="332" t="s">
        <v>285</v>
      </c>
      <c r="S202" s="330"/>
      <c r="T202" s="330"/>
      <c r="U202" s="330"/>
      <c r="V202" s="330"/>
      <c r="W202" s="330"/>
      <c r="X202" s="330"/>
      <c r="Y202" s="299"/>
      <c r="Z202" s="299"/>
      <c r="AA202" s="97" t="s">
        <v>173</v>
      </c>
      <c r="AB202" s="99"/>
      <c r="AC202" s="327"/>
      <c r="AH202" s="113" t="s">
        <v>286</v>
      </c>
      <c r="AJ202" s="45" t="str">
        <f>IF(Y202&gt;0,IF(Y201&lt;650,IF(Y202&lt;1100,"◆未達","●適合"),IF(Y201&gt;=1100,"基準なし","◎不問")),"■未答")</f>
        <v>■未答</v>
      </c>
    </row>
    <row r="203" spans="2:36" ht="25.5" customHeight="1" thickBot="1">
      <c r="B203" s="581"/>
      <c r="C203" s="582"/>
      <c r="D203" s="71"/>
      <c r="E203" s="300"/>
      <c r="F203" s="301"/>
      <c r="G203" s="301"/>
      <c r="H203" s="302"/>
      <c r="I203" s="37"/>
      <c r="J203" s="37"/>
      <c r="K203" s="37"/>
      <c r="L203" s="37"/>
      <c r="M203" s="37"/>
      <c r="N203" s="37"/>
      <c r="O203" s="37"/>
      <c r="P203" s="37"/>
      <c r="Q203" s="39"/>
      <c r="R203" s="157" t="s">
        <v>393</v>
      </c>
      <c r="S203" s="97"/>
      <c r="T203" s="97"/>
      <c r="U203" s="97"/>
      <c r="V203" s="97"/>
      <c r="W203" s="97"/>
      <c r="X203" s="97"/>
      <c r="Y203" s="299"/>
      <c r="Z203" s="299"/>
      <c r="AA203" s="97" t="s">
        <v>281</v>
      </c>
      <c r="AB203" s="99"/>
      <c r="AC203" s="327"/>
      <c r="AH203" s="113" t="s">
        <v>394</v>
      </c>
      <c r="AJ203" s="45" t="str">
        <f>IF(Y201&gt;0,IF(Y201&gt;=300,IF(Y201&lt;650,"◎不問",IF(Y201&lt;1100,IF(Y203&lt;1100,"◆未達","●適合"),"基準なし")),IF(Y203&lt;1100,"◆未達","●適合")),"■未答")</f>
        <v>■未答</v>
      </c>
    </row>
    <row r="204" spans="2:29" ht="25.5" customHeight="1" thickBot="1">
      <c r="B204" s="581"/>
      <c r="C204" s="582"/>
      <c r="D204" s="71"/>
      <c r="E204" s="300" t="s">
        <v>58</v>
      </c>
      <c r="F204" s="301"/>
      <c r="G204" s="301"/>
      <c r="H204" s="302"/>
      <c r="I204" s="94"/>
      <c r="J204" s="95"/>
      <c r="K204" s="95"/>
      <c r="L204" s="37"/>
      <c r="M204" s="37"/>
      <c r="N204" s="37"/>
      <c r="O204" s="37"/>
      <c r="P204" s="37"/>
      <c r="Q204" s="39"/>
      <c r="R204" s="56"/>
      <c r="S204" s="49"/>
      <c r="T204" s="49"/>
      <c r="U204" s="49"/>
      <c r="V204" s="49"/>
      <c r="W204" s="49"/>
      <c r="X204" s="49"/>
      <c r="Y204" s="49"/>
      <c r="Z204" s="49"/>
      <c r="AA204" s="49"/>
      <c r="AB204" s="49"/>
      <c r="AC204" s="327"/>
    </row>
    <row r="205" spans="2:36" ht="25.5" customHeight="1" thickBot="1">
      <c r="B205" s="581"/>
      <c r="C205" s="582"/>
      <c r="D205" s="71"/>
      <c r="E205" s="300"/>
      <c r="F205" s="301"/>
      <c r="G205" s="301"/>
      <c r="H205" s="302"/>
      <c r="I205" s="94"/>
      <c r="J205" s="95"/>
      <c r="K205" s="95"/>
      <c r="L205" s="37"/>
      <c r="M205" s="37"/>
      <c r="N205" s="37"/>
      <c r="O205" s="37"/>
      <c r="P205" s="37"/>
      <c r="Q205" s="39"/>
      <c r="R205" s="306" t="s">
        <v>308</v>
      </c>
      <c r="S205" s="307"/>
      <c r="T205" s="307"/>
      <c r="U205" s="307"/>
      <c r="V205" s="307"/>
      <c r="W205" s="307"/>
      <c r="X205" s="307"/>
      <c r="Y205" s="299"/>
      <c r="Z205" s="299"/>
      <c r="AA205" s="49" t="s">
        <v>175</v>
      </c>
      <c r="AB205" s="49"/>
      <c r="AC205" s="327"/>
      <c r="AH205" s="113" t="s">
        <v>309</v>
      </c>
      <c r="AJ205" s="45" t="str">
        <f>IF(Y205&gt;0,IF(Y205&gt;110,"◆未達","●適合"),"■未答")</f>
        <v>■未答</v>
      </c>
    </row>
    <row r="206" spans="2:29" ht="25.5" customHeight="1" thickBot="1">
      <c r="B206" s="581"/>
      <c r="C206" s="582"/>
      <c r="D206" s="147"/>
      <c r="E206" s="303"/>
      <c r="F206" s="304"/>
      <c r="G206" s="304"/>
      <c r="H206" s="305"/>
      <c r="I206" s="154"/>
      <c r="J206" s="213"/>
      <c r="K206" s="213"/>
      <c r="L206" s="148"/>
      <c r="M206" s="148"/>
      <c r="N206" s="148"/>
      <c r="O206" s="148"/>
      <c r="P206" s="148"/>
      <c r="Q206" s="149"/>
      <c r="R206" s="151"/>
      <c r="S206" s="151"/>
      <c r="T206" s="151"/>
      <c r="U206" s="151"/>
      <c r="V206" s="151"/>
      <c r="W206" s="151"/>
      <c r="X206" s="151"/>
      <c r="Y206" s="151"/>
      <c r="Z206" s="151"/>
      <c r="AA206" s="151"/>
      <c r="AB206" s="151"/>
      <c r="AC206" s="328"/>
    </row>
    <row r="207" spans="2:43" ht="18" customHeight="1">
      <c r="B207" s="481" t="s">
        <v>395</v>
      </c>
      <c r="C207" s="482"/>
      <c r="D207" s="482" t="s">
        <v>396</v>
      </c>
      <c r="E207" s="482"/>
      <c r="F207" s="482"/>
      <c r="G207" s="482"/>
      <c r="H207" s="485"/>
      <c r="I207" s="152" t="s">
        <v>102</v>
      </c>
      <c r="J207" s="416" t="s">
        <v>397</v>
      </c>
      <c r="K207" s="416"/>
      <c r="L207" s="416"/>
      <c r="M207" s="416"/>
      <c r="N207" s="416"/>
      <c r="O207" s="416"/>
      <c r="P207" s="416"/>
      <c r="Q207" s="417"/>
      <c r="R207" s="219" t="s">
        <v>398</v>
      </c>
      <c r="S207" s="220"/>
      <c r="T207" s="220"/>
      <c r="U207" s="220"/>
      <c r="V207" s="220"/>
      <c r="W207" s="220"/>
      <c r="X207" s="220"/>
      <c r="Y207" s="220"/>
      <c r="Z207" s="220"/>
      <c r="AA207" s="220"/>
      <c r="AB207" s="221"/>
      <c r="AC207" s="34"/>
      <c r="AE207" s="42">
        <f>+I209</f>
        <v>0</v>
      </c>
      <c r="AH207" s="45" t="e">
        <f>IF(AE207&amp;AE209&amp;#REF!="■□□","◎無し",IF(AE207&amp;AE209&amp;#REF!="□■□","●適合",IF(AE207&amp;AE209&amp;#REF!="□□■","◆未達",IF(AE207&amp;AE209&amp;#REF!="□□□","■未答","▼矛盾"))))</f>
        <v>#REF!</v>
      </c>
      <c r="AI207" s="61"/>
      <c r="AL207" s="37" t="s">
        <v>111</v>
      </c>
      <c r="AM207" s="46" t="s">
        <v>112</v>
      </c>
      <c r="AN207" s="46" t="s">
        <v>113</v>
      </c>
      <c r="AO207" s="46" t="s">
        <v>114</v>
      </c>
      <c r="AP207" s="46" t="s">
        <v>115</v>
      </c>
      <c r="AQ207" s="46" t="s">
        <v>91</v>
      </c>
    </row>
    <row r="208" spans="2:43" ht="18" customHeight="1">
      <c r="B208" s="483"/>
      <c r="C208" s="438"/>
      <c r="D208" s="438"/>
      <c r="E208" s="438"/>
      <c r="F208" s="438"/>
      <c r="G208" s="438"/>
      <c r="H208" s="439"/>
      <c r="I208" s="507" t="s">
        <v>399</v>
      </c>
      <c r="J208" s="456"/>
      <c r="K208" s="456"/>
      <c r="L208" s="456"/>
      <c r="M208" s="456"/>
      <c r="N208" s="37"/>
      <c r="O208" s="37"/>
      <c r="P208" s="37"/>
      <c r="Q208" s="39"/>
      <c r="R208" s="48"/>
      <c r="S208" s="98"/>
      <c r="T208" s="98"/>
      <c r="U208" s="98"/>
      <c r="V208" s="98"/>
      <c r="W208" s="98"/>
      <c r="X208" s="98"/>
      <c r="Y208" s="98"/>
      <c r="Z208" s="98"/>
      <c r="AA208" s="98"/>
      <c r="AB208" s="179"/>
      <c r="AC208" s="41"/>
      <c r="AE208" s="9"/>
      <c r="AH208" s="61"/>
      <c r="AI208" s="61"/>
      <c r="AL208" s="37"/>
      <c r="AM208" s="46"/>
      <c r="AN208" s="46"/>
      <c r="AO208" s="46"/>
      <c r="AP208" s="46"/>
      <c r="AQ208" s="46"/>
    </row>
    <row r="209" spans="2:43" ht="18" customHeight="1">
      <c r="B209" s="483"/>
      <c r="C209" s="438"/>
      <c r="D209" s="438"/>
      <c r="E209" s="438"/>
      <c r="F209" s="438"/>
      <c r="G209" s="438"/>
      <c r="H209" s="439"/>
      <c r="I209" s="94"/>
      <c r="J209" s="63" t="s">
        <v>400</v>
      </c>
      <c r="K209" s="510" t="s">
        <v>401</v>
      </c>
      <c r="L209" s="510"/>
      <c r="M209" s="510"/>
      <c r="N209" s="510"/>
      <c r="O209" s="510"/>
      <c r="P209" s="510"/>
      <c r="Q209" s="511"/>
      <c r="R209" s="48"/>
      <c r="S209" s="63" t="s">
        <v>402</v>
      </c>
      <c r="T209" s="330" t="s">
        <v>403</v>
      </c>
      <c r="U209" s="330"/>
      <c r="V209" s="330"/>
      <c r="W209" s="330"/>
      <c r="X209" s="330"/>
      <c r="Y209" s="330"/>
      <c r="Z209" s="330"/>
      <c r="AA209" s="330"/>
      <c r="AB209" s="331"/>
      <c r="AC209" s="41"/>
      <c r="AE209" s="1" t="str">
        <f>+I215</f>
        <v>□</v>
      </c>
      <c r="AL209" s="37"/>
      <c r="AM209" s="43" t="s">
        <v>65</v>
      </c>
      <c r="AN209" s="43" t="s">
        <v>66</v>
      </c>
      <c r="AO209" s="43" t="s">
        <v>67</v>
      </c>
      <c r="AP209" s="45" t="s">
        <v>92</v>
      </c>
      <c r="AQ209" s="45" t="s">
        <v>68</v>
      </c>
    </row>
    <row r="210" spans="2:43" ht="18" customHeight="1">
      <c r="B210" s="483"/>
      <c r="C210" s="438"/>
      <c r="D210" s="438"/>
      <c r="E210" s="438"/>
      <c r="F210" s="438"/>
      <c r="G210" s="438"/>
      <c r="H210" s="439"/>
      <c r="I210" s="94"/>
      <c r="J210" s="63" t="s">
        <v>70</v>
      </c>
      <c r="K210" s="510" t="s">
        <v>318</v>
      </c>
      <c r="L210" s="510"/>
      <c r="M210" s="510"/>
      <c r="N210" s="510"/>
      <c r="O210" s="510"/>
      <c r="P210" s="510"/>
      <c r="Q210" s="511"/>
      <c r="R210" s="48"/>
      <c r="S210" s="63" t="s">
        <v>125</v>
      </c>
      <c r="T210" s="330" t="s">
        <v>404</v>
      </c>
      <c r="U210" s="330"/>
      <c r="V210" s="330"/>
      <c r="W210" s="330"/>
      <c r="X210" s="330"/>
      <c r="Y210" s="330"/>
      <c r="Z210" s="330"/>
      <c r="AA210" s="330"/>
      <c r="AB210" s="331"/>
      <c r="AC210" s="41"/>
      <c r="AE210" s="42" t="e">
        <f>+#REF!</f>
        <v>#REF!</v>
      </c>
      <c r="AH210" s="45" t="e">
        <f>IF(AE210&amp;#REF!&amp;AE216="■□□","◎無し",IF(AE210&amp;#REF!&amp;AE216="□■□","●適合",IF(AE210&amp;#REF!&amp;AE216="□□■","◆未達",IF(AE210&amp;#REF!&amp;AE216="□□□","■未答","▼矛盾"))))</f>
        <v>#REF!</v>
      </c>
      <c r="AI210" s="61"/>
      <c r="AL210" s="37" t="s">
        <v>111</v>
      </c>
      <c r="AM210" s="46" t="s">
        <v>112</v>
      </c>
      <c r="AN210" s="46" t="s">
        <v>113</v>
      </c>
      <c r="AO210" s="46" t="s">
        <v>114</v>
      </c>
      <c r="AP210" s="46" t="s">
        <v>115</v>
      </c>
      <c r="AQ210" s="46" t="s">
        <v>91</v>
      </c>
    </row>
    <row r="211" spans="2:43" ht="18" customHeight="1">
      <c r="B211" s="483"/>
      <c r="C211" s="438"/>
      <c r="D211" s="438"/>
      <c r="E211" s="438"/>
      <c r="F211" s="438"/>
      <c r="G211" s="438"/>
      <c r="H211" s="439"/>
      <c r="I211" s="507" t="s">
        <v>405</v>
      </c>
      <c r="J211" s="456"/>
      <c r="K211" s="456"/>
      <c r="L211" s="456"/>
      <c r="M211" s="456"/>
      <c r="N211" s="37"/>
      <c r="O211" s="37"/>
      <c r="P211" s="37"/>
      <c r="Q211" s="39"/>
      <c r="R211" s="48"/>
      <c r="S211" s="64"/>
      <c r="T211" s="64"/>
      <c r="U211" s="64"/>
      <c r="V211" s="64"/>
      <c r="W211" s="64"/>
      <c r="X211" s="64"/>
      <c r="Y211" s="64"/>
      <c r="Z211" s="64"/>
      <c r="AA211" s="64"/>
      <c r="AB211" s="145"/>
      <c r="AC211" s="41"/>
      <c r="AE211" s="9"/>
      <c r="AH211" s="61"/>
      <c r="AI211" s="61"/>
      <c r="AL211" s="37"/>
      <c r="AM211" s="46"/>
      <c r="AN211" s="46"/>
      <c r="AO211" s="46"/>
      <c r="AP211" s="46"/>
      <c r="AQ211" s="46"/>
    </row>
    <row r="212" spans="2:43" ht="18" customHeight="1">
      <c r="B212" s="483"/>
      <c r="C212" s="438"/>
      <c r="D212" s="438"/>
      <c r="E212" s="438"/>
      <c r="F212" s="438"/>
      <c r="G212" s="438"/>
      <c r="H212" s="439"/>
      <c r="I212" s="94"/>
      <c r="J212" s="63" t="s">
        <v>400</v>
      </c>
      <c r="K212" s="336" t="s">
        <v>406</v>
      </c>
      <c r="L212" s="336"/>
      <c r="M212" s="336"/>
      <c r="N212" s="336"/>
      <c r="O212" s="336"/>
      <c r="P212" s="336"/>
      <c r="Q212" s="337"/>
      <c r="R212" s="222" t="s">
        <v>398</v>
      </c>
      <c r="S212" s="110"/>
      <c r="T212" s="110"/>
      <c r="U212" s="110"/>
      <c r="V212" s="110"/>
      <c r="W212" s="110"/>
      <c r="X212" s="110"/>
      <c r="Y212" s="110"/>
      <c r="Z212" s="110"/>
      <c r="AA212" s="110"/>
      <c r="AB212" s="223"/>
      <c r="AC212" s="41"/>
      <c r="AE212" s="42">
        <f>+I213</f>
        <v>0</v>
      </c>
      <c r="AH212" s="45" t="str">
        <f>IF(AE212&amp;AE213&amp;AE217="■□□","◎無し",IF(AE212&amp;AE213&amp;AE217="□■□","●適合",IF(AE212&amp;AE213&amp;AE217="□□■","◆未達",IF(AE212&amp;AE213&amp;AE217="□□□","■未答","▼矛盾"))))</f>
        <v>▼矛盾</v>
      </c>
      <c r="AI212" s="61"/>
      <c r="AL212" s="37" t="s">
        <v>111</v>
      </c>
      <c r="AM212" s="46" t="s">
        <v>112</v>
      </c>
      <c r="AN212" s="46" t="s">
        <v>113</v>
      </c>
      <c r="AO212" s="46" t="s">
        <v>114</v>
      </c>
      <c r="AP212" s="46" t="s">
        <v>115</v>
      </c>
      <c r="AQ212" s="46" t="s">
        <v>91</v>
      </c>
    </row>
    <row r="213" spans="2:43" ht="18" customHeight="1">
      <c r="B213" s="483"/>
      <c r="C213" s="438"/>
      <c r="D213" s="438"/>
      <c r="E213" s="438"/>
      <c r="F213" s="438"/>
      <c r="G213" s="438"/>
      <c r="H213" s="439"/>
      <c r="I213" s="94"/>
      <c r="J213" s="94"/>
      <c r="K213" s="63" t="s">
        <v>102</v>
      </c>
      <c r="L213" s="336" t="s">
        <v>407</v>
      </c>
      <c r="M213" s="336"/>
      <c r="N213" s="336"/>
      <c r="O213" s="336"/>
      <c r="P213" s="336"/>
      <c r="Q213" s="337"/>
      <c r="R213" s="48"/>
      <c r="S213" s="94"/>
      <c r="T213" s="98"/>
      <c r="U213" s="98"/>
      <c r="V213" s="98"/>
      <c r="W213" s="98"/>
      <c r="X213" s="98"/>
      <c r="Y213" s="98"/>
      <c r="Z213" s="98"/>
      <c r="AA213" s="98"/>
      <c r="AB213" s="179"/>
      <c r="AC213" s="41"/>
      <c r="AE213" s="1" t="str">
        <f>+I218</f>
        <v>□</v>
      </c>
      <c r="AL213" s="37"/>
      <c r="AM213" s="43" t="s">
        <v>65</v>
      </c>
      <c r="AN213" s="43" t="s">
        <v>66</v>
      </c>
      <c r="AO213" s="43" t="s">
        <v>67</v>
      </c>
      <c r="AP213" s="45" t="s">
        <v>92</v>
      </c>
      <c r="AQ213" s="45" t="s">
        <v>68</v>
      </c>
    </row>
    <row r="214" spans="2:43" ht="18" customHeight="1" thickBot="1">
      <c r="B214" s="483"/>
      <c r="C214" s="438"/>
      <c r="D214" s="438"/>
      <c r="E214" s="438"/>
      <c r="F214" s="438"/>
      <c r="G214" s="438"/>
      <c r="H214" s="439"/>
      <c r="I214" s="94"/>
      <c r="J214" s="95"/>
      <c r="K214" s="63" t="s">
        <v>70</v>
      </c>
      <c r="L214" s="95" t="s">
        <v>318</v>
      </c>
      <c r="M214" s="95"/>
      <c r="N214" s="95"/>
      <c r="O214" s="95"/>
      <c r="P214" s="95"/>
      <c r="Q214" s="96"/>
      <c r="R214" s="48"/>
      <c r="S214" s="94"/>
      <c r="T214" s="98"/>
      <c r="U214" s="98"/>
      <c r="V214" s="98"/>
      <c r="W214" s="98"/>
      <c r="X214" s="98"/>
      <c r="Y214" s="98"/>
      <c r="Z214" s="98"/>
      <c r="AA214" s="98"/>
      <c r="AB214" s="179"/>
      <c r="AC214" s="41"/>
      <c r="AE214" s="42" t="str">
        <f>+I216</f>
        <v>□</v>
      </c>
      <c r="AH214" s="45" t="str">
        <f>IF(AE214&amp;AE216&amp;AE219="■□□","◎無し",IF(AE214&amp;AE216&amp;AE219="□■□","●適合",IF(AE214&amp;AE216&amp;AE219="□□■","◆未達",IF(AE214&amp;AE216&amp;AE219="□□□","■未答","▼矛盾"))))</f>
        <v>■未答</v>
      </c>
      <c r="AI214" s="61"/>
      <c r="AL214" s="37" t="s">
        <v>111</v>
      </c>
      <c r="AM214" s="46" t="s">
        <v>112</v>
      </c>
      <c r="AN214" s="46" t="s">
        <v>113</v>
      </c>
      <c r="AO214" s="46" t="s">
        <v>114</v>
      </c>
      <c r="AP214" s="46" t="s">
        <v>115</v>
      </c>
      <c r="AQ214" s="46" t="s">
        <v>91</v>
      </c>
    </row>
    <row r="215" spans="2:43" ht="18" customHeight="1">
      <c r="B215" s="483"/>
      <c r="C215" s="438"/>
      <c r="D215" s="445" t="s">
        <v>408</v>
      </c>
      <c r="E215" s="371"/>
      <c r="F215" s="371"/>
      <c r="G215" s="371"/>
      <c r="H215" s="372"/>
      <c r="I215" s="152" t="s">
        <v>102</v>
      </c>
      <c r="J215" s="30" t="s">
        <v>409</v>
      </c>
      <c r="K215" s="163"/>
      <c r="L215" s="163"/>
      <c r="M215" s="163"/>
      <c r="N215" s="163"/>
      <c r="O215" s="163"/>
      <c r="P215" s="163"/>
      <c r="Q215" s="164"/>
      <c r="R215" s="165"/>
      <c r="S215" s="166"/>
      <c r="T215" s="166"/>
      <c r="U215" s="166"/>
      <c r="V215" s="166"/>
      <c r="W215" s="166"/>
      <c r="X215" s="166"/>
      <c r="Y215" s="166"/>
      <c r="Z215" s="166"/>
      <c r="AA215" s="166"/>
      <c r="AB215" s="166"/>
      <c r="AC215" s="373"/>
      <c r="AE215" s="42" t="str">
        <f>+I215</f>
        <v>□</v>
      </c>
      <c r="AH215" s="45" t="str">
        <f>IF(AE215&amp;AE216&amp;AE217="■□□","◎無し",IF(AE215&amp;AE216&amp;AE217="□■□","●適合",IF(AE215&amp;AE216&amp;AE217="□□■","◆未達",IF(AE215&amp;AE216&amp;AE217="□□□","■未答","▼矛盾"))))</f>
        <v>■未答</v>
      </c>
      <c r="AI215" s="61"/>
      <c r="AL215" s="37" t="s">
        <v>111</v>
      </c>
      <c r="AM215" s="46" t="s">
        <v>112</v>
      </c>
      <c r="AN215" s="46" t="s">
        <v>113</v>
      </c>
      <c r="AO215" s="46" t="s">
        <v>114</v>
      </c>
      <c r="AP215" s="46" t="s">
        <v>115</v>
      </c>
      <c r="AQ215" s="46" t="s">
        <v>91</v>
      </c>
    </row>
    <row r="216" spans="2:43" ht="18" customHeight="1">
      <c r="B216" s="483"/>
      <c r="C216" s="438"/>
      <c r="D216" s="341"/>
      <c r="E216" s="342"/>
      <c r="F216" s="342"/>
      <c r="G216" s="342"/>
      <c r="H216" s="343"/>
      <c r="I216" s="170" t="s">
        <v>102</v>
      </c>
      <c r="J216" s="348" t="s">
        <v>317</v>
      </c>
      <c r="K216" s="348"/>
      <c r="L216" s="170" t="s">
        <v>141</v>
      </c>
      <c r="M216" s="348" t="s">
        <v>318</v>
      </c>
      <c r="N216" s="348"/>
      <c r="O216" s="348"/>
      <c r="P216" s="67"/>
      <c r="Q216" s="68"/>
      <c r="R216" s="87"/>
      <c r="S216" s="88"/>
      <c r="T216" s="88"/>
      <c r="U216" s="88"/>
      <c r="V216" s="88"/>
      <c r="W216" s="88"/>
      <c r="X216" s="88"/>
      <c r="Y216" s="88"/>
      <c r="Z216" s="88"/>
      <c r="AA216" s="88"/>
      <c r="AB216" s="88"/>
      <c r="AC216" s="335"/>
      <c r="AE216" s="1" t="str">
        <f>+I216</f>
        <v>□</v>
      </c>
      <c r="AL216" s="37"/>
      <c r="AM216" s="43" t="s">
        <v>65</v>
      </c>
      <c r="AN216" s="43" t="s">
        <v>66</v>
      </c>
      <c r="AO216" s="43" t="s">
        <v>67</v>
      </c>
      <c r="AP216" s="45" t="s">
        <v>92</v>
      </c>
      <c r="AQ216" s="45" t="s">
        <v>68</v>
      </c>
    </row>
    <row r="217" spans="2:31" ht="19.5" customHeight="1">
      <c r="B217" s="483"/>
      <c r="C217" s="438"/>
      <c r="D217" s="71"/>
      <c r="E217" s="338" t="s">
        <v>59</v>
      </c>
      <c r="F217" s="339"/>
      <c r="G217" s="339"/>
      <c r="H217" s="340"/>
      <c r="I217" s="106"/>
      <c r="J217" s="106"/>
      <c r="K217" s="106"/>
      <c r="L217" s="106"/>
      <c r="M217" s="106"/>
      <c r="N217" s="199" t="s">
        <v>106</v>
      </c>
      <c r="O217" s="354" t="s">
        <v>336</v>
      </c>
      <c r="P217" s="354"/>
      <c r="Q217" s="374"/>
      <c r="R217" s="496" t="s">
        <v>410</v>
      </c>
      <c r="S217" s="375"/>
      <c r="T217" s="375"/>
      <c r="U217" s="375"/>
      <c r="V217" s="375"/>
      <c r="W217" s="375"/>
      <c r="X217" s="375"/>
      <c r="Y217" s="375"/>
      <c r="Z217" s="497"/>
      <c r="AA217" s="497"/>
      <c r="AB217" s="92" t="s">
        <v>173</v>
      </c>
      <c r="AC217" s="333"/>
      <c r="AE217" s="1" t="str">
        <f>+L216</f>
        <v>□</v>
      </c>
    </row>
    <row r="218" spans="2:43" ht="19.5" customHeight="1">
      <c r="B218" s="483"/>
      <c r="C218" s="438"/>
      <c r="D218" s="71"/>
      <c r="E218" s="341"/>
      <c r="F218" s="342"/>
      <c r="G218" s="342"/>
      <c r="H218" s="343"/>
      <c r="I218" s="63" t="s">
        <v>85</v>
      </c>
      <c r="J218" s="336" t="s">
        <v>193</v>
      </c>
      <c r="K218" s="336"/>
      <c r="L218" s="336"/>
      <c r="M218" s="336"/>
      <c r="N218" s="336"/>
      <c r="O218" s="336"/>
      <c r="P218" s="336"/>
      <c r="Q218" s="337"/>
      <c r="R218" s="157"/>
      <c r="S218" s="97"/>
      <c r="T218" s="97"/>
      <c r="U218" s="97"/>
      <c r="V218" s="97"/>
      <c r="W218" s="97"/>
      <c r="X218" s="97"/>
      <c r="Y218" s="97"/>
      <c r="Z218" s="97"/>
      <c r="AA218" s="97"/>
      <c r="AB218" s="97"/>
      <c r="AC218" s="334"/>
      <c r="AE218" s="42" t="str">
        <f>+N217</f>
        <v>□</v>
      </c>
      <c r="AH218" s="45" t="str">
        <f>IF(AE218&amp;AE219&amp;AE220="■□□","◎無し",IF(AE218&amp;AE219&amp;AE220="□■□","●適合",IF(AE218&amp;AE219&amp;AE220="□□■","◆未達",IF(AE218&amp;AE219&amp;AE220="□□□","■未答","▼矛盾"))))</f>
        <v>■未答</v>
      </c>
      <c r="AI218" s="61"/>
      <c r="AJ218" s="43" t="str">
        <f>IF(Z217=0,"■未答",IF(Z217&lt;800,"◆未達","●範囲内"))</f>
        <v>■未答</v>
      </c>
      <c r="AL218" s="37" t="s">
        <v>111</v>
      </c>
      <c r="AM218" s="46" t="s">
        <v>112</v>
      </c>
      <c r="AN218" s="46" t="s">
        <v>113</v>
      </c>
      <c r="AO218" s="46" t="s">
        <v>114</v>
      </c>
      <c r="AP218" s="46" t="s">
        <v>115</v>
      </c>
      <c r="AQ218" s="46" t="s">
        <v>91</v>
      </c>
    </row>
    <row r="219" spans="2:43" ht="19.5" customHeight="1">
      <c r="B219" s="483"/>
      <c r="C219" s="438"/>
      <c r="D219" s="71"/>
      <c r="E219" s="344"/>
      <c r="F219" s="345"/>
      <c r="G219" s="345"/>
      <c r="H219" s="346"/>
      <c r="I219" s="66" t="s">
        <v>116</v>
      </c>
      <c r="J219" s="348" t="s">
        <v>196</v>
      </c>
      <c r="K219" s="348"/>
      <c r="L219" s="348"/>
      <c r="M219" s="348"/>
      <c r="N219" s="348"/>
      <c r="O219" s="348"/>
      <c r="P219" s="348"/>
      <c r="Q219" s="349"/>
      <c r="R219" s="87"/>
      <c r="S219" s="88"/>
      <c r="T219" s="88"/>
      <c r="U219" s="88"/>
      <c r="V219" s="88"/>
      <c r="W219" s="88"/>
      <c r="X219" s="88"/>
      <c r="Y219" s="88"/>
      <c r="Z219" s="88"/>
      <c r="AA219" s="88"/>
      <c r="AB219" s="88"/>
      <c r="AC219" s="335"/>
      <c r="AE219" s="1" t="str">
        <f>+I218</f>
        <v>□</v>
      </c>
      <c r="AL219" s="37"/>
      <c r="AM219" s="43" t="s">
        <v>65</v>
      </c>
      <c r="AN219" s="43" t="s">
        <v>66</v>
      </c>
      <c r="AO219" s="43" t="s">
        <v>67</v>
      </c>
      <c r="AP219" s="45" t="s">
        <v>92</v>
      </c>
      <c r="AQ219" s="45" t="s">
        <v>68</v>
      </c>
    </row>
    <row r="220" spans="2:31" ht="19.5" customHeight="1">
      <c r="B220" s="483"/>
      <c r="C220" s="438"/>
      <c r="D220" s="71"/>
      <c r="E220" s="338" t="s">
        <v>60</v>
      </c>
      <c r="F220" s="339"/>
      <c r="G220" s="339"/>
      <c r="H220" s="340"/>
      <c r="I220" s="106"/>
      <c r="J220" s="106"/>
      <c r="K220" s="106"/>
      <c r="L220" s="106"/>
      <c r="M220" s="106"/>
      <c r="N220" s="199" t="s">
        <v>106</v>
      </c>
      <c r="O220" s="354" t="s">
        <v>336</v>
      </c>
      <c r="P220" s="354"/>
      <c r="Q220" s="374"/>
      <c r="R220" s="496" t="s">
        <v>411</v>
      </c>
      <c r="S220" s="375"/>
      <c r="T220" s="375"/>
      <c r="U220" s="375"/>
      <c r="V220" s="375"/>
      <c r="W220" s="375"/>
      <c r="X220" s="375"/>
      <c r="Y220" s="375"/>
      <c r="Z220" s="497"/>
      <c r="AA220" s="497"/>
      <c r="AB220" s="92" t="s">
        <v>173</v>
      </c>
      <c r="AC220" s="333"/>
      <c r="AE220" s="1" t="str">
        <f>+I219</f>
        <v>□</v>
      </c>
    </row>
    <row r="221" spans="2:43" ht="19.5" customHeight="1">
      <c r="B221" s="483"/>
      <c r="C221" s="438"/>
      <c r="D221" s="71"/>
      <c r="E221" s="341"/>
      <c r="F221" s="342"/>
      <c r="G221" s="342"/>
      <c r="H221" s="343"/>
      <c r="I221" s="63" t="s">
        <v>85</v>
      </c>
      <c r="J221" s="336" t="s">
        <v>193</v>
      </c>
      <c r="K221" s="336"/>
      <c r="L221" s="336"/>
      <c r="M221" s="336"/>
      <c r="N221" s="336"/>
      <c r="O221" s="336"/>
      <c r="P221" s="336"/>
      <c r="Q221" s="337"/>
      <c r="R221" s="157"/>
      <c r="S221" s="97"/>
      <c r="T221" s="97"/>
      <c r="U221" s="97"/>
      <c r="V221" s="97"/>
      <c r="W221" s="97"/>
      <c r="X221" s="97"/>
      <c r="Y221" s="97"/>
      <c r="Z221" s="97"/>
      <c r="AA221" s="97"/>
      <c r="AB221" s="97"/>
      <c r="AC221" s="334"/>
      <c r="AE221" s="42" t="str">
        <f>+N220</f>
        <v>□</v>
      </c>
      <c r="AH221" s="45" t="str">
        <f>IF(AE221&amp;AE222&amp;AE223="■□□","◎無し",IF(AE221&amp;AE222&amp;AE223="□■□","●適合",IF(AE221&amp;AE222&amp;AE223="□□■","◆未達",IF(AE221&amp;AE222&amp;AE223="□□□","■未答","▼矛盾"))))</f>
        <v>■未答</v>
      </c>
      <c r="AI221" s="61"/>
      <c r="AJ221" s="43" t="str">
        <f>IF(Z220=0,"■未答",IF(Z220&lt;1500,"◆未達","●範囲内"))</f>
        <v>■未答</v>
      </c>
      <c r="AL221" s="37" t="s">
        <v>111</v>
      </c>
      <c r="AM221" s="46" t="s">
        <v>112</v>
      </c>
      <c r="AN221" s="46" t="s">
        <v>113</v>
      </c>
      <c r="AO221" s="46" t="s">
        <v>114</v>
      </c>
      <c r="AP221" s="46" t="s">
        <v>115</v>
      </c>
      <c r="AQ221" s="46" t="s">
        <v>91</v>
      </c>
    </row>
    <row r="222" spans="2:43" ht="19.5" customHeight="1">
      <c r="B222" s="483"/>
      <c r="C222" s="438"/>
      <c r="D222" s="84"/>
      <c r="E222" s="344"/>
      <c r="F222" s="345"/>
      <c r="G222" s="345"/>
      <c r="H222" s="346"/>
      <c r="I222" s="66" t="s">
        <v>116</v>
      </c>
      <c r="J222" s="348" t="s">
        <v>196</v>
      </c>
      <c r="K222" s="348"/>
      <c r="L222" s="348"/>
      <c r="M222" s="348"/>
      <c r="N222" s="348"/>
      <c r="O222" s="348"/>
      <c r="P222" s="348"/>
      <c r="Q222" s="349"/>
      <c r="R222" s="87"/>
      <c r="S222" s="88"/>
      <c r="T222" s="88"/>
      <c r="U222" s="88"/>
      <c r="V222" s="88"/>
      <c r="W222" s="88"/>
      <c r="X222" s="88"/>
      <c r="Y222" s="88"/>
      <c r="Z222" s="88"/>
      <c r="AA222" s="88"/>
      <c r="AB222" s="88"/>
      <c r="AC222" s="335"/>
      <c r="AE222" s="1" t="str">
        <f>+I221</f>
        <v>□</v>
      </c>
      <c r="AL222" s="37"/>
      <c r="AM222" s="43" t="s">
        <v>65</v>
      </c>
      <c r="AN222" s="43" t="s">
        <v>66</v>
      </c>
      <c r="AO222" s="43" t="s">
        <v>67</v>
      </c>
      <c r="AP222" s="45" t="s">
        <v>92</v>
      </c>
      <c r="AQ222" s="45" t="s">
        <v>68</v>
      </c>
    </row>
    <row r="223" spans="2:31" ht="19.5" customHeight="1">
      <c r="B223" s="483"/>
      <c r="C223" s="438"/>
      <c r="D223" s="338" t="s">
        <v>61</v>
      </c>
      <c r="E223" s="339"/>
      <c r="F223" s="339"/>
      <c r="G223" s="339"/>
      <c r="H223" s="340"/>
      <c r="I223" s="197"/>
      <c r="J223" s="198"/>
      <c r="K223" s="198"/>
      <c r="L223" s="197"/>
      <c r="M223" s="198"/>
      <c r="N223" s="199" t="s">
        <v>106</v>
      </c>
      <c r="O223" s="354" t="s">
        <v>336</v>
      </c>
      <c r="P223" s="354"/>
      <c r="Q223" s="374"/>
      <c r="R223" s="91"/>
      <c r="S223" s="92"/>
      <c r="T223" s="92"/>
      <c r="U223" s="92"/>
      <c r="V223" s="92"/>
      <c r="W223" s="92"/>
      <c r="X223" s="92"/>
      <c r="Y223" s="92"/>
      <c r="Z223" s="92"/>
      <c r="AA223" s="92"/>
      <c r="AB223" s="92"/>
      <c r="AC223" s="326"/>
      <c r="AE223" s="1" t="str">
        <f>+I222</f>
        <v>□</v>
      </c>
    </row>
    <row r="224" spans="2:43" ht="19.5" customHeight="1">
      <c r="B224" s="483"/>
      <c r="C224" s="438"/>
      <c r="D224" s="341"/>
      <c r="E224" s="342"/>
      <c r="F224" s="342"/>
      <c r="G224" s="342"/>
      <c r="H224" s="343"/>
      <c r="I224" s="168" t="s">
        <v>70</v>
      </c>
      <c r="J224" s="336" t="s">
        <v>337</v>
      </c>
      <c r="K224" s="336"/>
      <c r="L224" s="336"/>
      <c r="M224" s="336"/>
      <c r="N224" s="336"/>
      <c r="O224" s="336"/>
      <c r="P224" s="336"/>
      <c r="Q224" s="337"/>
      <c r="R224" s="157"/>
      <c r="S224" s="97"/>
      <c r="T224" s="97"/>
      <c r="U224" s="97"/>
      <c r="V224" s="97"/>
      <c r="W224" s="97"/>
      <c r="X224" s="97"/>
      <c r="Y224" s="97"/>
      <c r="Z224" s="97"/>
      <c r="AA224" s="97"/>
      <c r="AB224" s="97"/>
      <c r="AC224" s="327"/>
      <c r="AE224" s="42" t="str">
        <f>+N223</f>
        <v>□</v>
      </c>
      <c r="AH224" s="45" t="str">
        <f>IF(AE224&amp;AE225&amp;AE226="■□□","◎無し",IF(AE224&amp;AE225&amp;AE226="□■□","●適合",IF(AE224&amp;AE225&amp;AE226="□□■","◆未達",IF(AE224&amp;AE225&amp;AE226="□□□","■未答","▼矛盾"))))</f>
        <v>■未答</v>
      </c>
      <c r="AI224" s="61"/>
      <c r="AL224" s="37" t="s">
        <v>111</v>
      </c>
      <c r="AM224" s="46" t="s">
        <v>112</v>
      </c>
      <c r="AN224" s="46" t="s">
        <v>113</v>
      </c>
      <c r="AO224" s="46" t="s">
        <v>114</v>
      </c>
      <c r="AP224" s="46" t="s">
        <v>115</v>
      </c>
      <c r="AQ224" s="46" t="s">
        <v>91</v>
      </c>
    </row>
    <row r="225" spans="2:43" ht="19.5" customHeight="1">
      <c r="B225" s="484"/>
      <c r="C225" s="425"/>
      <c r="D225" s="344"/>
      <c r="E225" s="345"/>
      <c r="F225" s="345"/>
      <c r="G225" s="345"/>
      <c r="H225" s="346"/>
      <c r="I225" s="170" t="s">
        <v>102</v>
      </c>
      <c r="J225" s="348" t="s">
        <v>338</v>
      </c>
      <c r="K225" s="348"/>
      <c r="L225" s="348"/>
      <c r="M225" s="348"/>
      <c r="N225" s="348"/>
      <c r="O225" s="348"/>
      <c r="P225" s="348"/>
      <c r="Q225" s="349"/>
      <c r="R225" s="87"/>
      <c r="S225" s="88"/>
      <c r="T225" s="88"/>
      <c r="U225" s="88"/>
      <c r="V225" s="88"/>
      <c r="W225" s="88"/>
      <c r="X225" s="88"/>
      <c r="Y225" s="88"/>
      <c r="Z225" s="88"/>
      <c r="AA225" s="88"/>
      <c r="AB225" s="88"/>
      <c r="AC225" s="430"/>
      <c r="AE225" s="1" t="str">
        <f>+I224</f>
        <v>□</v>
      </c>
      <c r="AL225" s="37"/>
      <c r="AM225" s="43" t="s">
        <v>65</v>
      </c>
      <c r="AN225" s="43" t="s">
        <v>66</v>
      </c>
      <c r="AO225" s="43" t="s">
        <v>67</v>
      </c>
      <c r="AP225" s="45" t="s">
        <v>92</v>
      </c>
      <c r="AQ225" s="45" t="s">
        <v>68</v>
      </c>
    </row>
    <row r="226" spans="2:31" ht="19.5" customHeight="1">
      <c r="B226" s="486" t="s">
        <v>412</v>
      </c>
      <c r="C226" s="487"/>
      <c r="D226" s="338" t="s">
        <v>62</v>
      </c>
      <c r="E226" s="339"/>
      <c r="F226" s="339"/>
      <c r="G226" s="339"/>
      <c r="H226" s="340"/>
      <c r="I226" s="197"/>
      <c r="J226" s="198"/>
      <c r="K226" s="198"/>
      <c r="L226" s="197"/>
      <c r="M226" s="198"/>
      <c r="N226" s="199" t="s">
        <v>106</v>
      </c>
      <c r="O226" s="354" t="s">
        <v>413</v>
      </c>
      <c r="P226" s="354"/>
      <c r="Q226" s="374"/>
      <c r="R226" s="200" t="s">
        <v>106</v>
      </c>
      <c r="S226" s="356" t="s">
        <v>414</v>
      </c>
      <c r="T226" s="356"/>
      <c r="U226" s="356"/>
      <c r="V226" s="356"/>
      <c r="W226" s="356"/>
      <c r="X226" s="356"/>
      <c r="Y226" s="356"/>
      <c r="Z226" s="356"/>
      <c r="AA226" s="356"/>
      <c r="AB226" s="394"/>
      <c r="AC226" s="326"/>
      <c r="AE226" s="1" t="str">
        <f>+I225</f>
        <v>□</v>
      </c>
    </row>
    <row r="227" spans="2:43" ht="19.5" customHeight="1">
      <c r="B227" s="488"/>
      <c r="C227" s="487"/>
      <c r="D227" s="341"/>
      <c r="E227" s="342"/>
      <c r="F227" s="342"/>
      <c r="G227" s="342"/>
      <c r="H227" s="343"/>
      <c r="I227" s="168" t="s">
        <v>70</v>
      </c>
      <c r="J227" s="336" t="s">
        <v>341</v>
      </c>
      <c r="K227" s="336"/>
      <c r="L227" s="336"/>
      <c r="M227" s="336"/>
      <c r="N227" s="336"/>
      <c r="O227" s="336"/>
      <c r="P227" s="336"/>
      <c r="Q227" s="337"/>
      <c r="R227" s="40" t="s">
        <v>342</v>
      </c>
      <c r="S227" s="307" t="s">
        <v>415</v>
      </c>
      <c r="T227" s="307"/>
      <c r="U227" s="307"/>
      <c r="V227" s="307"/>
      <c r="W227" s="307"/>
      <c r="X227" s="307"/>
      <c r="Y227" s="307"/>
      <c r="Z227" s="307"/>
      <c r="AA227" s="307"/>
      <c r="AB227" s="329"/>
      <c r="AC227" s="327"/>
      <c r="AE227" s="42" t="str">
        <f>+N226</f>
        <v>□</v>
      </c>
      <c r="AH227" s="45" t="str">
        <f>IF(AE227&amp;AE228&amp;AE229="■□□","◎無し",IF(AE227&amp;AE228&amp;AE229="□■□","●適合",IF(AE227&amp;AE228&amp;AE229="□□■","◆未達",IF(AE227&amp;AE228&amp;AE229="□□□","■未答","▼矛盾"))))</f>
        <v>■未答</v>
      </c>
      <c r="AI227" s="61"/>
      <c r="AL227" s="37" t="s">
        <v>111</v>
      </c>
      <c r="AM227" s="46" t="s">
        <v>112</v>
      </c>
      <c r="AN227" s="46" t="s">
        <v>113</v>
      </c>
      <c r="AO227" s="46" t="s">
        <v>114</v>
      </c>
      <c r="AP227" s="46" t="s">
        <v>115</v>
      </c>
      <c r="AQ227" s="46" t="s">
        <v>91</v>
      </c>
    </row>
    <row r="228" spans="2:43" ht="19.5" customHeight="1">
      <c r="B228" s="488"/>
      <c r="C228" s="487"/>
      <c r="D228" s="341"/>
      <c r="E228" s="342"/>
      <c r="F228" s="342"/>
      <c r="G228" s="342"/>
      <c r="H228" s="343"/>
      <c r="I228" s="170" t="s">
        <v>102</v>
      </c>
      <c r="J228" s="348" t="s">
        <v>344</v>
      </c>
      <c r="K228" s="348"/>
      <c r="L228" s="348"/>
      <c r="M228" s="348"/>
      <c r="N228" s="348"/>
      <c r="O228" s="348"/>
      <c r="P228" s="348"/>
      <c r="Q228" s="349"/>
      <c r="R228" s="87"/>
      <c r="S228" s="88"/>
      <c r="T228" s="88"/>
      <c r="U228" s="88"/>
      <c r="V228" s="88"/>
      <c r="W228" s="88"/>
      <c r="X228" s="88"/>
      <c r="Y228" s="88"/>
      <c r="Z228" s="88"/>
      <c r="AA228" s="88"/>
      <c r="AB228" s="90"/>
      <c r="AC228" s="430"/>
      <c r="AE228" s="1" t="str">
        <f>+I227</f>
        <v>□</v>
      </c>
      <c r="AL228" s="37"/>
      <c r="AM228" s="43" t="s">
        <v>65</v>
      </c>
      <c r="AN228" s="43" t="s">
        <v>66</v>
      </c>
      <c r="AO228" s="43" t="s">
        <v>67</v>
      </c>
      <c r="AP228" s="45" t="s">
        <v>92</v>
      </c>
      <c r="AQ228" s="45" t="s">
        <v>68</v>
      </c>
    </row>
    <row r="229" spans="2:31" ht="19.5" customHeight="1">
      <c r="B229" s="488"/>
      <c r="C229" s="487"/>
      <c r="D229" s="71"/>
      <c r="E229" s="338" t="s">
        <v>63</v>
      </c>
      <c r="F229" s="339"/>
      <c r="G229" s="339"/>
      <c r="H229" s="340"/>
      <c r="I229" s="106"/>
      <c r="J229" s="106"/>
      <c r="K229" s="106"/>
      <c r="L229" s="106"/>
      <c r="M229" s="106"/>
      <c r="N229" s="197"/>
      <c r="O229" s="198"/>
      <c r="P229" s="198"/>
      <c r="Q229" s="201"/>
      <c r="R229" s="91"/>
      <c r="S229" s="92"/>
      <c r="T229" s="202"/>
      <c r="U229" s="92"/>
      <c r="V229" s="92"/>
      <c r="W229" s="92"/>
      <c r="X229" s="203"/>
      <c r="Y229" s="203"/>
      <c r="Z229" s="203"/>
      <c r="AA229" s="92"/>
      <c r="AB229" s="80" t="s">
        <v>110</v>
      </c>
      <c r="AC229" s="326"/>
      <c r="AE229" s="1" t="str">
        <f>+I228</f>
        <v>□</v>
      </c>
    </row>
    <row r="230" spans="2:43" ht="19.5" customHeight="1">
      <c r="B230" s="488"/>
      <c r="C230" s="487"/>
      <c r="D230" s="71"/>
      <c r="E230" s="341"/>
      <c r="F230" s="342"/>
      <c r="G230" s="342"/>
      <c r="H230" s="343"/>
      <c r="I230" s="95"/>
      <c r="J230" s="95"/>
      <c r="K230" s="95"/>
      <c r="L230" s="95"/>
      <c r="M230" s="95"/>
      <c r="N230" s="168" t="s">
        <v>94</v>
      </c>
      <c r="O230" s="336" t="s">
        <v>336</v>
      </c>
      <c r="P230" s="336"/>
      <c r="Q230" s="337"/>
      <c r="R230" s="157"/>
      <c r="S230" s="97"/>
      <c r="T230" s="509" t="s">
        <v>345</v>
      </c>
      <c r="U230" s="509"/>
      <c r="V230" s="509"/>
      <c r="W230" s="509"/>
      <c r="X230" s="299"/>
      <c r="Y230" s="299"/>
      <c r="Z230" s="299"/>
      <c r="AA230" s="97" t="s">
        <v>346</v>
      </c>
      <c r="AB230" s="99"/>
      <c r="AC230" s="327"/>
      <c r="AE230" s="42" t="str">
        <f>+N230</f>
        <v>□</v>
      </c>
      <c r="AH230" s="45" t="str">
        <f>IF(AE230&amp;AE231&amp;AE232="■□□","◎無し",IF(AE230&amp;AE231&amp;AE232="□■□","●適合",IF(AE230&amp;AE231&amp;AE232="□□■","◆未達",IF(AE230&amp;AE231&amp;AE232="□□□","■未答","▼矛盾"))))</f>
        <v>■未答</v>
      </c>
      <c r="AI230" s="61"/>
      <c r="AL230" s="37" t="s">
        <v>111</v>
      </c>
      <c r="AM230" s="46" t="s">
        <v>112</v>
      </c>
      <c r="AN230" s="46" t="s">
        <v>113</v>
      </c>
      <c r="AO230" s="46" t="s">
        <v>114</v>
      </c>
      <c r="AP230" s="46" t="s">
        <v>115</v>
      </c>
      <c r="AQ230" s="46" t="s">
        <v>91</v>
      </c>
    </row>
    <row r="231" spans="2:43" ht="19.5" customHeight="1">
      <c r="B231" s="488"/>
      <c r="C231" s="487"/>
      <c r="D231" s="71"/>
      <c r="E231" s="341"/>
      <c r="F231" s="342"/>
      <c r="G231" s="342"/>
      <c r="H231" s="343"/>
      <c r="I231" s="63" t="s">
        <v>116</v>
      </c>
      <c r="J231" s="336" t="s">
        <v>196</v>
      </c>
      <c r="K231" s="336"/>
      <c r="L231" s="336"/>
      <c r="M231" s="336"/>
      <c r="N231" s="336"/>
      <c r="O231" s="336"/>
      <c r="P231" s="336"/>
      <c r="Q231" s="337"/>
      <c r="R231" s="40" t="s">
        <v>267</v>
      </c>
      <c r="S231" s="307" t="s">
        <v>416</v>
      </c>
      <c r="T231" s="307"/>
      <c r="U231" s="307"/>
      <c r="V231" s="307"/>
      <c r="W231" s="307"/>
      <c r="X231" s="307"/>
      <c r="Y231" s="307"/>
      <c r="Z231" s="307"/>
      <c r="AA231" s="307"/>
      <c r="AB231" s="329"/>
      <c r="AC231" s="327"/>
      <c r="AE231" s="1" t="str">
        <f>+I231</f>
        <v>□</v>
      </c>
      <c r="AH231" s="113" t="s">
        <v>204</v>
      </c>
      <c r="AJ231" s="204" t="str">
        <f>IF(X230&gt;0,IF(X230&gt;80,"場合分け",8),"(未答)")</f>
        <v>(未答)</v>
      </c>
      <c r="AL231" s="37"/>
      <c r="AM231" s="43" t="s">
        <v>65</v>
      </c>
      <c r="AN231" s="43" t="s">
        <v>66</v>
      </c>
      <c r="AO231" s="43" t="s">
        <v>67</v>
      </c>
      <c r="AP231" s="45" t="s">
        <v>92</v>
      </c>
      <c r="AQ231" s="45" t="s">
        <v>68</v>
      </c>
    </row>
    <row r="232" spans="2:36" ht="19.5" customHeight="1">
      <c r="B232" s="488"/>
      <c r="C232" s="487"/>
      <c r="D232" s="71"/>
      <c r="E232" s="341"/>
      <c r="F232" s="342"/>
      <c r="G232" s="342"/>
      <c r="H232" s="343"/>
      <c r="I232" s="63" t="s">
        <v>106</v>
      </c>
      <c r="J232" s="336" t="s">
        <v>193</v>
      </c>
      <c r="K232" s="336"/>
      <c r="L232" s="336"/>
      <c r="M232" s="336"/>
      <c r="N232" s="336"/>
      <c r="O232" s="336"/>
      <c r="P232" s="336"/>
      <c r="Q232" s="337"/>
      <c r="R232" s="40" t="s">
        <v>347</v>
      </c>
      <c r="S232" s="307" t="s">
        <v>348</v>
      </c>
      <c r="T232" s="307"/>
      <c r="U232" s="307"/>
      <c r="V232" s="307"/>
      <c r="W232" s="307"/>
      <c r="X232" s="307"/>
      <c r="Y232" s="307"/>
      <c r="Z232" s="307"/>
      <c r="AA232" s="307"/>
      <c r="AB232" s="329"/>
      <c r="AC232" s="327"/>
      <c r="AE232" s="1" t="str">
        <f>+I232</f>
        <v>□</v>
      </c>
      <c r="AH232" s="113" t="s">
        <v>350</v>
      </c>
      <c r="AJ232" s="45" t="str">
        <f>IF(Z233&gt;0,IF(Z233&lt;AJ231,"◆未達","●適合"),"■未答")</f>
        <v>■未答</v>
      </c>
    </row>
    <row r="233" spans="2:36" ht="19.5" customHeight="1">
      <c r="B233" s="488"/>
      <c r="C233" s="487"/>
      <c r="D233" s="71"/>
      <c r="E233" s="341"/>
      <c r="F233" s="342"/>
      <c r="G233" s="342"/>
      <c r="H233" s="343"/>
      <c r="I233" s="95"/>
      <c r="J233" s="95"/>
      <c r="K233" s="95"/>
      <c r="L233" s="95"/>
      <c r="M233" s="95"/>
      <c r="N233" s="95"/>
      <c r="O233" s="95"/>
      <c r="P233" s="95"/>
      <c r="Q233" s="96"/>
      <c r="R233" s="157"/>
      <c r="S233" s="446" t="s">
        <v>351</v>
      </c>
      <c r="T233" s="446"/>
      <c r="U233" s="446"/>
      <c r="V233" s="446"/>
      <c r="W233" s="446"/>
      <c r="X233" s="446"/>
      <c r="Y233" s="97" t="s">
        <v>352</v>
      </c>
      <c r="Z233" s="299"/>
      <c r="AA233" s="299"/>
      <c r="AB233" s="99"/>
      <c r="AC233" s="327"/>
      <c r="AH233" s="113" t="s">
        <v>417</v>
      </c>
      <c r="AJ233" s="45" t="str">
        <f>IF(Y234&gt;0,IF(Y234&lt;1200,"◆未達","●適合"),"■未答")</f>
        <v>■未答</v>
      </c>
    </row>
    <row r="234" spans="2:36" ht="19.5" customHeight="1">
      <c r="B234" s="488"/>
      <c r="C234" s="487"/>
      <c r="D234" s="71"/>
      <c r="E234" s="341"/>
      <c r="F234" s="342"/>
      <c r="G234" s="342"/>
      <c r="H234" s="343"/>
      <c r="I234" s="95"/>
      <c r="J234" s="95"/>
      <c r="K234" s="95"/>
      <c r="L234" s="95"/>
      <c r="M234" s="95"/>
      <c r="N234" s="95"/>
      <c r="O234" s="95"/>
      <c r="P234" s="95"/>
      <c r="Q234" s="96"/>
      <c r="R234" s="157"/>
      <c r="S234" s="446" t="s">
        <v>418</v>
      </c>
      <c r="T234" s="446"/>
      <c r="U234" s="446"/>
      <c r="V234" s="446"/>
      <c r="W234" s="446"/>
      <c r="X234" s="446"/>
      <c r="Y234" s="387"/>
      <c r="Z234" s="387"/>
      <c r="AA234" s="176" t="s">
        <v>419</v>
      </c>
      <c r="AB234" s="99"/>
      <c r="AC234" s="327"/>
      <c r="AH234" s="113"/>
      <c r="AJ234" s="113"/>
    </row>
    <row r="235" spans="2:36" ht="19.5" customHeight="1">
      <c r="B235" s="488"/>
      <c r="C235" s="487"/>
      <c r="D235" s="71"/>
      <c r="E235" s="341"/>
      <c r="F235" s="342"/>
      <c r="G235" s="342"/>
      <c r="H235" s="343"/>
      <c r="I235" s="101"/>
      <c r="J235" s="101"/>
      <c r="K235" s="101"/>
      <c r="L235" s="101"/>
      <c r="M235" s="101"/>
      <c r="N235" s="101"/>
      <c r="O235" s="101"/>
      <c r="P235" s="101"/>
      <c r="Q235" s="102"/>
      <c r="R235" s="87"/>
      <c r="S235" s="88"/>
      <c r="T235" s="88"/>
      <c r="U235" s="88"/>
      <c r="V235" s="88"/>
      <c r="W235" s="88"/>
      <c r="X235" s="89"/>
      <c r="Y235" s="512"/>
      <c r="Z235" s="512"/>
      <c r="AA235" s="209"/>
      <c r="AB235" s="90"/>
      <c r="AC235" s="430"/>
      <c r="AH235" s="113"/>
      <c r="AJ235" s="113"/>
    </row>
    <row r="236" spans="2:43" ht="19.5" customHeight="1">
      <c r="B236" s="488"/>
      <c r="C236" s="487"/>
      <c r="D236" s="71"/>
      <c r="E236" s="320" t="s">
        <v>420</v>
      </c>
      <c r="F236" s="321"/>
      <c r="G236" s="321"/>
      <c r="H236" s="322"/>
      <c r="I236" s="211"/>
      <c r="J236" s="207"/>
      <c r="K236" s="207"/>
      <c r="L236" s="211"/>
      <c r="M236" s="207"/>
      <c r="N236" s="168" t="s">
        <v>354</v>
      </c>
      <c r="O236" s="354" t="s">
        <v>336</v>
      </c>
      <c r="P236" s="354"/>
      <c r="Q236" s="374"/>
      <c r="R236" s="210"/>
      <c r="S236" s="109"/>
      <c r="T236" s="109"/>
      <c r="U236" s="109"/>
      <c r="V236" s="109"/>
      <c r="W236" s="109"/>
      <c r="X236" s="203"/>
      <c r="Y236" s="203"/>
      <c r="Z236" s="203"/>
      <c r="AA236" s="92"/>
      <c r="AB236" s="80" t="s">
        <v>110</v>
      </c>
      <c r="AC236" s="333"/>
      <c r="AE236" s="42" t="str">
        <f>+N236</f>
        <v>□</v>
      </c>
      <c r="AH236" s="45" t="str">
        <f>IF(AE236&amp;AE237&amp;AE238="■□□","◎無し",IF(AE236&amp;AE237&amp;AE238="□■□","●適合",IF(AE236&amp;AE237&amp;AE238="□□■","◆未達",IF(AE236&amp;AE237&amp;AE238="□□□","■未答","▼矛盾"))))</f>
        <v>■未答</v>
      </c>
      <c r="AI236" s="61"/>
      <c r="AL236" s="37" t="s">
        <v>111</v>
      </c>
      <c r="AM236" s="46" t="s">
        <v>112</v>
      </c>
      <c r="AN236" s="46" t="s">
        <v>113</v>
      </c>
      <c r="AO236" s="46" t="s">
        <v>114</v>
      </c>
      <c r="AP236" s="46" t="s">
        <v>115</v>
      </c>
      <c r="AQ236" s="46" t="s">
        <v>91</v>
      </c>
    </row>
    <row r="237" spans="2:43" ht="19.5" customHeight="1">
      <c r="B237" s="488"/>
      <c r="C237" s="487"/>
      <c r="D237" s="71"/>
      <c r="E237" s="323"/>
      <c r="F237" s="324"/>
      <c r="G237" s="324"/>
      <c r="H237" s="325"/>
      <c r="I237" s="168" t="s">
        <v>102</v>
      </c>
      <c r="J237" s="336" t="s">
        <v>421</v>
      </c>
      <c r="K237" s="336"/>
      <c r="L237" s="336"/>
      <c r="M237" s="336"/>
      <c r="N237" s="336"/>
      <c r="O237" s="336"/>
      <c r="P237" s="336"/>
      <c r="Q237" s="337"/>
      <c r="R237" s="332" t="s">
        <v>253</v>
      </c>
      <c r="S237" s="330"/>
      <c r="T237" s="330"/>
      <c r="U237" s="330"/>
      <c r="V237" s="168" t="s">
        <v>160</v>
      </c>
      <c r="W237" s="347" t="s">
        <v>254</v>
      </c>
      <c r="X237" s="347"/>
      <c r="Y237" s="168" t="s">
        <v>141</v>
      </c>
      <c r="Z237" s="330" t="s">
        <v>255</v>
      </c>
      <c r="AA237" s="330"/>
      <c r="AB237" s="179"/>
      <c r="AC237" s="334"/>
      <c r="AE237" s="1" t="str">
        <f>+I237</f>
        <v>□</v>
      </c>
      <c r="AH237" s="160" t="s">
        <v>164</v>
      </c>
      <c r="AJ237" s="43" t="str">
        <f>IF(V237&amp;Y237="■□","◎過分",IF(V237&amp;Y237="□■","●適合",IF(V237&amp;Y237="□□","■未答","▼矛盾")))</f>
        <v>■未答</v>
      </c>
      <c r="AL237" s="37"/>
      <c r="AM237" s="43" t="s">
        <v>65</v>
      </c>
      <c r="AN237" s="43" t="s">
        <v>66</v>
      </c>
      <c r="AO237" s="43" t="s">
        <v>67</v>
      </c>
      <c r="AP237" s="45" t="s">
        <v>92</v>
      </c>
      <c r="AQ237" s="45" t="s">
        <v>68</v>
      </c>
    </row>
    <row r="238" spans="2:36" ht="19.5" customHeight="1">
      <c r="B238" s="488"/>
      <c r="C238" s="487"/>
      <c r="D238" s="71"/>
      <c r="E238" s="323"/>
      <c r="F238" s="324"/>
      <c r="G238" s="324"/>
      <c r="H238" s="325"/>
      <c r="I238" s="170" t="s">
        <v>70</v>
      </c>
      <c r="J238" s="348" t="s">
        <v>371</v>
      </c>
      <c r="K238" s="348"/>
      <c r="L238" s="348"/>
      <c r="M238" s="348"/>
      <c r="N238" s="348"/>
      <c r="O238" s="348"/>
      <c r="P238" s="348"/>
      <c r="Q238" s="349"/>
      <c r="R238" s="442" t="s">
        <v>370</v>
      </c>
      <c r="S238" s="360"/>
      <c r="T238" s="360"/>
      <c r="U238" s="360"/>
      <c r="V238" s="360"/>
      <c r="W238" s="360"/>
      <c r="X238" s="352"/>
      <c r="Y238" s="352"/>
      <c r="Z238" s="352"/>
      <c r="AA238" s="88" t="s">
        <v>257</v>
      </c>
      <c r="AB238" s="90"/>
      <c r="AC238" s="334"/>
      <c r="AE238" s="1" t="str">
        <f>+I238</f>
        <v>□</v>
      </c>
      <c r="AH238" s="160" t="s">
        <v>258</v>
      </c>
      <c r="AJ238" s="45" t="str">
        <f>IF(X238&gt;0,IF(X238&lt;700,"◆低すぎ",IF(X238&gt;900,"◆高すぎ","●適合")),"■未答")</f>
        <v>■未答</v>
      </c>
    </row>
    <row r="239" spans="2:61" ht="19.5" customHeight="1">
      <c r="B239" s="488"/>
      <c r="C239" s="487"/>
      <c r="D239" s="35"/>
      <c r="E239" s="338" t="s">
        <v>422</v>
      </c>
      <c r="F239" s="339"/>
      <c r="G239" s="339"/>
      <c r="H239" s="340"/>
      <c r="I239" s="197"/>
      <c r="J239" s="198"/>
      <c r="K239" s="198"/>
      <c r="L239" s="197"/>
      <c r="M239" s="198"/>
      <c r="N239" s="199" t="s">
        <v>141</v>
      </c>
      <c r="O239" s="354" t="s">
        <v>336</v>
      </c>
      <c r="P239" s="354"/>
      <c r="Q239" s="374"/>
      <c r="R239" s="48"/>
      <c r="S239" s="97" t="s">
        <v>418</v>
      </c>
      <c r="T239" s="97"/>
      <c r="U239" s="97"/>
      <c r="V239" s="97"/>
      <c r="W239" s="97"/>
      <c r="X239" s="97"/>
      <c r="Y239" s="497"/>
      <c r="Z239" s="497"/>
      <c r="AA239" s="176" t="s">
        <v>419</v>
      </c>
      <c r="AB239" s="176"/>
      <c r="AC239" s="169"/>
      <c r="AE239" s="42" t="str">
        <f>+N239</f>
        <v>□</v>
      </c>
      <c r="AH239" s="45" t="str">
        <f>IF(AE239&amp;AE240&amp;AE241="■□□","◎無し",IF(AE239&amp;AE240&amp;AE241="□■□","●適合",IF(AE239&amp;AE240&amp;AE241="□□■","◆未達",IF(AE239&amp;AE240&amp;AE241="□□□","■未答","▼矛盾"))))</f>
        <v>■未答</v>
      </c>
      <c r="AI239" s="61"/>
      <c r="AJ239" s="45" t="str">
        <f>IF(Y239&gt;0,IF(Y239&lt;900,"◆未達","●適合"),"■未答")</f>
        <v>■未答</v>
      </c>
      <c r="AK239" s="15" t="s">
        <v>0</v>
      </c>
      <c r="AL239" s="37" t="s">
        <v>111</v>
      </c>
      <c r="AM239" s="46" t="s">
        <v>112</v>
      </c>
      <c r="AN239" s="46" t="s">
        <v>113</v>
      </c>
      <c r="AO239" s="46" t="s">
        <v>114</v>
      </c>
      <c r="AP239" s="46" t="s">
        <v>115</v>
      </c>
      <c r="AQ239" s="46" t="s">
        <v>91</v>
      </c>
      <c r="BB239" s="1"/>
      <c r="BC239" s="1"/>
      <c r="BD239" s="1"/>
      <c r="BE239" s="1"/>
      <c r="BF239" s="1"/>
      <c r="BG239" s="1"/>
      <c r="BH239" s="1"/>
      <c r="BI239" s="1"/>
    </row>
    <row r="240" spans="2:61" ht="19.5" customHeight="1">
      <c r="B240" s="488"/>
      <c r="C240" s="487"/>
      <c r="D240" s="35"/>
      <c r="E240" s="341"/>
      <c r="F240" s="345"/>
      <c r="G240" s="345"/>
      <c r="H240" s="346"/>
      <c r="I240" s="170" t="s">
        <v>102</v>
      </c>
      <c r="J240" s="348" t="s">
        <v>317</v>
      </c>
      <c r="K240" s="348"/>
      <c r="L240" s="170" t="s">
        <v>141</v>
      </c>
      <c r="M240" s="348" t="s">
        <v>318</v>
      </c>
      <c r="N240" s="348"/>
      <c r="O240" s="348"/>
      <c r="P240" s="101"/>
      <c r="Q240" s="102"/>
      <c r="R240" s="225"/>
      <c r="S240" s="88" t="s">
        <v>1</v>
      </c>
      <c r="T240" s="88"/>
      <c r="U240" s="88"/>
      <c r="V240" s="88"/>
      <c r="W240" s="88"/>
      <c r="X240" s="88"/>
      <c r="Y240" s="390"/>
      <c r="Z240" s="390"/>
      <c r="AA240" s="209" t="s">
        <v>195</v>
      </c>
      <c r="AB240" s="209"/>
      <c r="AC240" s="169"/>
      <c r="AE240" s="1" t="str">
        <f>+I240</f>
        <v>□</v>
      </c>
      <c r="AJ240" s="45" t="str">
        <f>IF(Y240&gt;0,IF(Y240&lt;900,"◆未達","●適合"),"■未答")</f>
        <v>■未答</v>
      </c>
      <c r="AK240" s="15" t="s">
        <v>2</v>
      </c>
      <c r="AL240" s="37"/>
      <c r="AM240" s="43" t="s">
        <v>65</v>
      </c>
      <c r="AN240" s="43" t="s">
        <v>66</v>
      </c>
      <c r="AO240" s="43" t="s">
        <v>67</v>
      </c>
      <c r="AP240" s="45" t="s">
        <v>92</v>
      </c>
      <c r="AQ240" s="45" t="s">
        <v>68</v>
      </c>
      <c r="BB240" s="1"/>
      <c r="BC240" s="1"/>
      <c r="BD240" s="1"/>
      <c r="BE240" s="1"/>
      <c r="BF240" s="1"/>
      <c r="BG240" s="1"/>
      <c r="BH240" s="1"/>
      <c r="BI240" s="1"/>
    </row>
    <row r="241" spans="2:61" ht="19.5" customHeight="1">
      <c r="B241" s="488"/>
      <c r="C241" s="487"/>
      <c r="D241" s="35"/>
      <c r="E241" s="436" t="s">
        <v>355</v>
      </c>
      <c r="F241" s="339" t="s">
        <v>48</v>
      </c>
      <c r="G241" s="339"/>
      <c r="H241" s="340"/>
      <c r="I241" s="105"/>
      <c r="J241" s="198"/>
      <c r="K241" s="198"/>
      <c r="L241" s="198"/>
      <c r="M241" s="198"/>
      <c r="N241" s="199" t="s">
        <v>106</v>
      </c>
      <c r="O241" s="354" t="s">
        <v>336</v>
      </c>
      <c r="P241" s="354"/>
      <c r="Q241" s="354"/>
      <c r="R241" s="306" t="s">
        <v>210</v>
      </c>
      <c r="S241" s="307"/>
      <c r="T241" s="307"/>
      <c r="U241" s="307"/>
      <c r="V241" s="299"/>
      <c r="W241" s="299"/>
      <c r="X241" s="49" t="s">
        <v>175</v>
      </c>
      <c r="Y241" s="49"/>
      <c r="Z241" s="49"/>
      <c r="AA241" s="49"/>
      <c r="AB241" s="81"/>
      <c r="AC241" s="169"/>
      <c r="AE241" s="1" t="str">
        <f>+L240</f>
        <v>□</v>
      </c>
      <c r="AH241" s="45" t="str">
        <f>IF(AE242&amp;AE243&amp;AE244="■□□","◎無し",IF(AE242&amp;AE243&amp;AE244="□■□","●適合",IF(AE242&amp;AE243&amp;AE244="□□■","◆未達",IF(AE242&amp;AE243&amp;AE244="□□□","■未答","▼矛盾"))))</f>
        <v>■未答</v>
      </c>
      <c r="BB241" s="1"/>
      <c r="BC241" s="1"/>
      <c r="BD241" s="1"/>
      <c r="BE241" s="1"/>
      <c r="BF241" s="1"/>
      <c r="BG241" s="1"/>
      <c r="BH241" s="1"/>
      <c r="BI241" s="1"/>
    </row>
    <row r="242" spans="2:61" ht="19.5" customHeight="1">
      <c r="B242" s="488"/>
      <c r="C242" s="487"/>
      <c r="D242" s="35"/>
      <c r="E242" s="381"/>
      <c r="F242" s="342"/>
      <c r="G242" s="342"/>
      <c r="H242" s="343"/>
      <c r="I242" s="63" t="s">
        <v>106</v>
      </c>
      <c r="J242" s="336" t="s">
        <v>356</v>
      </c>
      <c r="K242" s="336"/>
      <c r="L242" s="336"/>
      <c r="M242" s="336"/>
      <c r="N242" s="336"/>
      <c r="O242" s="336"/>
      <c r="P242" s="336"/>
      <c r="Q242" s="337"/>
      <c r="R242" s="306" t="s">
        <v>214</v>
      </c>
      <c r="S242" s="307"/>
      <c r="T242" s="307"/>
      <c r="U242" s="307"/>
      <c r="V242" s="299"/>
      <c r="W242" s="299"/>
      <c r="X242" s="49" t="s">
        <v>173</v>
      </c>
      <c r="Y242" s="97"/>
      <c r="Z242" s="97"/>
      <c r="AA242" s="49"/>
      <c r="AB242" s="81"/>
      <c r="AC242" s="169"/>
      <c r="AE242" s="42" t="str">
        <f>+N241</f>
        <v>□</v>
      </c>
      <c r="AH242" s="160" t="s">
        <v>215</v>
      </c>
      <c r="AJ242" s="45" t="str">
        <f>IF(V242&gt;0,IF(V242&lt;195,"◆195未満","●適合"),"■未答")</f>
        <v>■未答</v>
      </c>
      <c r="AL242" s="37" t="s">
        <v>111</v>
      </c>
      <c r="AM242" s="46" t="s">
        <v>112</v>
      </c>
      <c r="AN242" s="46" t="s">
        <v>113</v>
      </c>
      <c r="AO242" s="46" t="s">
        <v>114</v>
      </c>
      <c r="AP242" s="46" t="s">
        <v>115</v>
      </c>
      <c r="AQ242" s="46" t="s">
        <v>91</v>
      </c>
      <c r="BB242" s="1"/>
      <c r="BC242" s="1"/>
      <c r="BD242" s="1"/>
      <c r="BE242" s="1"/>
      <c r="BF242" s="1"/>
      <c r="BG242" s="1"/>
      <c r="BH242" s="1"/>
      <c r="BI242" s="1"/>
    </row>
    <row r="243" spans="2:61" ht="19.5" customHeight="1">
      <c r="B243" s="488"/>
      <c r="C243" s="487"/>
      <c r="D243" s="35"/>
      <c r="E243" s="381"/>
      <c r="F243" s="345"/>
      <c r="G243" s="345"/>
      <c r="H243" s="346"/>
      <c r="I243" s="63" t="s">
        <v>116</v>
      </c>
      <c r="J243" s="336" t="s">
        <v>357</v>
      </c>
      <c r="K243" s="336"/>
      <c r="L243" s="336"/>
      <c r="M243" s="336"/>
      <c r="N243" s="336"/>
      <c r="O243" s="336"/>
      <c r="P243" s="336"/>
      <c r="Q243" s="337"/>
      <c r="R243" s="56"/>
      <c r="S243" s="358" t="s">
        <v>217</v>
      </c>
      <c r="T243" s="358"/>
      <c r="U243" s="358"/>
      <c r="V243" s="358"/>
      <c r="W243" s="358"/>
      <c r="X243" s="358"/>
      <c r="Y243" s="359">
        <f>+W241*2+W242</f>
        <v>0</v>
      </c>
      <c r="Z243" s="359"/>
      <c r="AA243" s="49" t="s">
        <v>218</v>
      </c>
      <c r="AB243" s="81"/>
      <c r="AC243" s="169"/>
      <c r="AE243" s="1" t="str">
        <f>+I242</f>
        <v>□</v>
      </c>
      <c r="AH243" s="160" t="s">
        <v>219</v>
      </c>
      <c r="AJ243" s="45" t="str">
        <f>IF(Y243&gt;0,IF((V241*2+V242)&lt;550,IF((V241*2+V242)&gt;750,"◆未達","●適合"),"◆未達"),"■未答")</f>
        <v>■未答</v>
      </c>
      <c r="AL243" s="37"/>
      <c r="AM243" s="43" t="s">
        <v>65</v>
      </c>
      <c r="AN243" s="43" t="s">
        <v>66</v>
      </c>
      <c r="AO243" s="43" t="s">
        <v>67</v>
      </c>
      <c r="AP243" s="45" t="s">
        <v>92</v>
      </c>
      <c r="AQ243" s="45" t="s">
        <v>68</v>
      </c>
      <c r="BB243" s="1"/>
      <c r="BC243" s="1"/>
      <c r="BD243" s="1"/>
      <c r="BE243" s="1"/>
      <c r="BF243" s="1"/>
      <c r="BG243" s="1"/>
      <c r="BH243" s="1"/>
      <c r="BI243" s="1"/>
    </row>
    <row r="244" spans="2:61" ht="19.5" customHeight="1">
      <c r="B244" s="488"/>
      <c r="C244" s="487"/>
      <c r="D244" s="35"/>
      <c r="E244" s="381"/>
      <c r="F244" s="301" t="s">
        <v>3</v>
      </c>
      <c r="G244" s="301"/>
      <c r="H244" s="302"/>
      <c r="I244" s="37"/>
      <c r="J244" s="37"/>
      <c r="K244" s="37"/>
      <c r="L244" s="37"/>
      <c r="M244" s="37"/>
      <c r="N244" s="37"/>
      <c r="O244" s="37"/>
      <c r="P244" s="37"/>
      <c r="Q244" s="39"/>
      <c r="R244" s="306" t="s">
        <v>220</v>
      </c>
      <c r="S244" s="307"/>
      <c r="T244" s="307"/>
      <c r="U244" s="307"/>
      <c r="V244" s="299"/>
      <c r="W244" s="299"/>
      <c r="X244" s="49" t="s">
        <v>147</v>
      </c>
      <c r="Y244" s="97"/>
      <c r="Z244" s="97"/>
      <c r="AA244" s="49"/>
      <c r="AB244" s="81"/>
      <c r="AC244" s="169"/>
      <c r="AE244" s="1" t="str">
        <f>+I243</f>
        <v>□</v>
      </c>
      <c r="AH244" s="113" t="s">
        <v>221</v>
      </c>
      <c r="AJ244" s="45" t="str">
        <f>IF(V244&gt;0,IF(V244&gt;30,"◆30超過","●適合"),"■未答")</f>
        <v>■未答</v>
      </c>
      <c r="BB244" s="1"/>
      <c r="BC244" s="1"/>
      <c r="BD244" s="1"/>
      <c r="BE244" s="1"/>
      <c r="BF244" s="1"/>
      <c r="BG244" s="1"/>
      <c r="BH244" s="1"/>
      <c r="BI244" s="1"/>
    </row>
    <row r="245" spans="2:61" ht="19.5" customHeight="1">
      <c r="B245" s="488"/>
      <c r="C245" s="487"/>
      <c r="D245" s="35"/>
      <c r="E245" s="381"/>
      <c r="F245" s="338" t="s">
        <v>359</v>
      </c>
      <c r="G245" s="339"/>
      <c r="H245" s="340"/>
      <c r="I245" s="172"/>
      <c r="J245" s="106"/>
      <c r="K245" s="106"/>
      <c r="L245" s="106"/>
      <c r="M245" s="106"/>
      <c r="N245" s="106"/>
      <c r="O245" s="106"/>
      <c r="P245" s="106"/>
      <c r="Q245" s="106"/>
      <c r="R245" s="224"/>
      <c r="S245" s="214"/>
      <c r="T245" s="214"/>
      <c r="U245" s="214"/>
      <c r="V245" s="203"/>
      <c r="W245" s="203"/>
      <c r="X245" s="92"/>
      <c r="Y245" s="92"/>
      <c r="Z245" s="92"/>
      <c r="AA245" s="92"/>
      <c r="AB245" s="185"/>
      <c r="AC245" s="169"/>
      <c r="BB245" s="1"/>
      <c r="BC245" s="1"/>
      <c r="BD245" s="1"/>
      <c r="BE245" s="1"/>
      <c r="BF245" s="1"/>
      <c r="BG245" s="1"/>
      <c r="BH245" s="1"/>
      <c r="BI245" s="1"/>
    </row>
    <row r="246" spans="2:61" ht="19.5" customHeight="1">
      <c r="B246" s="488"/>
      <c r="C246" s="487"/>
      <c r="D246" s="35"/>
      <c r="E246" s="381"/>
      <c r="F246" s="341"/>
      <c r="G246" s="342"/>
      <c r="H246" s="343"/>
      <c r="I246" s="174"/>
      <c r="J246" s="95"/>
      <c r="K246" s="95"/>
      <c r="L246" s="95"/>
      <c r="M246" s="95"/>
      <c r="N246" s="168" t="s">
        <v>123</v>
      </c>
      <c r="O246" s="336" t="s">
        <v>336</v>
      </c>
      <c r="P246" s="336"/>
      <c r="Q246" s="336"/>
      <c r="R246" s="306" t="s">
        <v>360</v>
      </c>
      <c r="S246" s="307"/>
      <c r="T246" s="307"/>
      <c r="U246" s="307"/>
      <c r="V246" s="168" t="s">
        <v>156</v>
      </c>
      <c r="W246" s="49" t="s">
        <v>361</v>
      </c>
      <c r="X246" s="49"/>
      <c r="Y246" s="168" t="s">
        <v>156</v>
      </c>
      <c r="Z246" s="49" t="s">
        <v>362</v>
      </c>
      <c r="AA246" s="49"/>
      <c r="AB246" s="81"/>
      <c r="AC246" s="169"/>
      <c r="AE246" s="42" t="str">
        <f>+N246</f>
        <v>□</v>
      </c>
      <c r="AH246" s="45" t="str">
        <f>IF(AE246&amp;AE247&amp;AE248="■□□","◎無し",IF(AE246&amp;AE247&amp;AE248="□■□","●適合",IF(AE246&amp;AE247&amp;AE248="□□■","◆未達",IF(AE246&amp;AE247&amp;AE248="□□□","■未答","▼矛盾"))))</f>
        <v>■未答</v>
      </c>
      <c r="AI246" s="61"/>
      <c r="AL246" s="37" t="s">
        <v>111</v>
      </c>
      <c r="AM246" s="46" t="s">
        <v>112</v>
      </c>
      <c r="AN246" s="46" t="s">
        <v>113</v>
      </c>
      <c r="AO246" s="46" t="s">
        <v>114</v>
      </c>
      <c r="AP246" s="46" t="s">
        <v>115</v>
      </c>
      <c r="AQ246" s="46" t="s">
        <v>91</v>
      </c>
      <c r="BB246" s="1"/>
      <c r="BC246" s="1"/>
      <c r="BD246" s="1"/>
      <c r="BE246" s="1"/>
      <c r="BF246" s="1"/>
      <c r="BG246" s="1"/>
      <c r="BH246" s="1"/>
      <c r="BI246" s="1"/>
    </row>
    <row r="247" spans="2:61" ht="19.5" customHeight="1">
      <c r="B247" s="488"/>
      <c r="C247" s="487"/>
      <c r="D247" s="35"/>
      <c r="E247" s="381"/>
      <c r="F247" s="344"/>
      <c r="G247" s="345"/>
      <c r="H247" s="346"/>
      <c r="I247" s="206" t="s">
        <v>116</v>
      </c>
      <c r="J247" s="336" t="s">
        <v>367</v>
      </c>
      <c r="K247" s="336"/>
      <c r="L247" s="336"/>
      <c r="M247" s="336"/>
      <c r="N247" s="336"/>
      <c r="O247" s="336"/>
      <c r="P247" s="336"/>
      <c r="Q247" s="337"/>
      <c r="R247" s="332" t="s">
        <v>363</v>
      </c>
      <c r="S247" s="330"/>
      <c r="T247" s="330"/>
      <c r="U247" s="330"/>
      <c r="V247" s="168" t="s">
        <v>364</v>
      </c>
      <c r="W247" s="97" t="s">
        <v>365</v>
      </c>
      <c r="X247" s="97"/>
      <c r="Y247" s="168" t="s">
        <v>364</v>
      </c>
      <c r="Z247" s="97" t="s">
        <v>366</v>
      </c>
      <c r="AA247" s="97"/>
      <c r="AB247" s="99"/>
      <c r="AC247" s="169"/>
      <c r="AE247" s="1" t="str">
        <f>+I247</f>
        <v>□</v>
      </c>
      <c r="AL247" s="37"/>
      <c r="AM247" s="43" t="s">
        <v>65</v>
      </c>
      <c r="AN247" s="43" t="s">
        <v>66</v>
      </c>
      <c r="AO247" s="43" t="s">
        <v>67</v>
      </c>
      <c r="AP247" s="45" t="s">
        <v>92</v>
      </c>
      <c r="AQ247" s="45" t="s">
        <v>68</v>
      </c>
      <c r="BB247" s="1"/>
      <c r="BC247" s="1"/>
      <c r="BD247" s="1"/>
      <c r="BE247" s="1"/>
      <c r="BF247" s="1"/>
      <c r="BG247" s="1"/>
      <c r="BH247" s="1"/>
      <c r="BI247" s="1"/>
    </row>
    <row r="248" spans="2:61" ht="19.5" customHeight="1">
      <c r="B248" s="488"/>
      <c r="C248" s="487"/>
      <c r="D248" s="35"/>
      <c r="E248" s="381"/>
      <c r="F248" s="339" t="s">
        <v>49</v>
      </c>
      <c r="G248" s="339"/>
      <c r="H248" s="340"/>
      <c r="I248" s="206" t="s">
        <v>106</v>
      </c>
      <c r="J248" s="336" t="s">
        <v>368</v>
      </c>
      <c r="K248" s="336"/>
      <c r="L248" s="336"/>
      <c r="M248" s="336"/>
      <c r="N248" s="336"/>
      <c r="O248" s="336"/>
      <c r="P248" s="336"/>
      <c r="Q248" s="337"/>
      <c r="R248" s="332" t="s">
        <v>253</v>
      </c>
      <c r="S248" s="330"/>
      <c r="T248" s="330"/>
      <c r="U248" s="330"/>
      <c r="V248" s="168" t="s">
        <v>160</v>
      </c>
      <c r="W248" s="347" t="s">
        <v>254</v>
      </c>
      <c r="X248" s="347"/>
      <c r="Y248" s="168" t="s">
        <v>141</v>
      </c>
      <c r="Z248" s="331" t="s">
        <v>255</v>
      </c>
      <c r="AA248" s="330"/>
      <c r="AB248" s="179"/>
      <c r="AC248" s="169"/>
      <c r="AE248" s="1" t="str">
        <f>+I248</f>
        <v>□</v>
      </c>
      <c r="AH248" s="160" t="s">
        <v>164</v>
      </c>
      <c r="AJ248" s="43" t="str">
        <f>IF(V248&amp;Y248="■□","◎過分",IF(V248&amp;Y248="□■","●適合",IF(V248&amp;Y248="□□","■未答","▼矛盾")))</f>
        <v>■未答</v>
      </c>
      <c r="BB248" s="1"/>
      <c r="BC248" s="1"/>
      <c r="BD248" s="1"/>
      <c r="BE248" s="1"/>
      <c r="BF248" s="1"/>
      <c r="BG248" s="1"/>
      <c r="BH248" s="1"/>
      <c r="BI248" s="1"/>
    </row>
    <row r="249" spans="2:61" ht="19.5" customHeight="1">
      <c r="B249" s="488"/>
      <c r="C249" s="487"/>
      <c r="D249" s="35"/>
      <c r="E249" s="381"/>
      <c r="F249" s="342"/>
      <c r="G249" s="342"/>
      <c r="H249" s="343"/>
      <c r="I249" s="186"/>
      <c r="J249" s="207"/>
      <c r="K249" s="207"/>
      <c r="L249" s="207"/>
      <c r="M249" s="207"/>
      <c r="N249" s="207"/>
      <c r="O249" s="207"/>
      <c r="P249" s="207"/>
      <c r="Q249" s="208"/>
      <c r="R249" s="332" t="s">
        <v>256</v>
      </c>
      <c r="S249" s="330"/>
      <c r="T249" s="330"/>
      <c r="U249" s="330"/>
      <c r="V249" s="330"/>
      <c r="W249" s="330"/>
      <c r="X249" s="299"/>
      <c r="Y249" s="299"/>
      <c r="Z249" s="299"/>
      <c r="AA249" s="97" t="s">
        <v>257</v>
      </c>
      <c r="AB249" s="99"/>
      <c r="AC249" s="169"/>
      <c r="AH249" s="160" t="s">
        <v>258</v>
      </c>
      <c r="AJ249" s="45" t="str">
        <f>IF(X249&gt;0,IF(X249&lt;700,"◆低すぎ",IF(X249&gt;900,"◆高すぎ","●適合")),"■未答")</f>
        <v>■未答</v>
      </c>
      <c r="BB249" s="1"/>
      <c r="BC249" s="1"/>
      <c r="BD249" s="1"/>
      <c r="BE249" s="1"/>
      <c r="BF249" s="1"/>
      <c r="BG249" s="1"/>
      <c r="BH249" s="1"/>
      <c r="BI249" s="1"/>
    </row>
    <row r="250" spans="2:61" ht="19.5" customHeight="1" thickBot="1">
      <c r="B250" s="489"/>
      <c r="C250" s="490"/>
      <c r="D250" s="153"/>
      <c r="E250" s="382"/>
      <c r="F250" s="428"/>
      <c r="G250" s="428"/>
      <c r="H250" s="429"/>
      <c r="I250" s="226"/>
      <c r="J250" s="227"/>
      <c r="K250" s="227"/>
      <c r="L250" s="227"/>
      <c r="M250" s="227"/>
      <c r="N250" s="227"/>
      <c r="O250" s="227"/>
      <c r="P250" s="227"/>
      <c r="Q250" s="228"/>
      <c r="R250" s="229"/>
      <c r="S250" s="230"/>
      <c r="T250" s="230"/>
      <c r="U250" s="230"/>
      <c r="V250" s="230"/>
      <c r="W250" s="230"/>
      <c r="X250" s="231"/>
      <c r="Y250" s="231"/>
      <c r="Z250" s="231"/>
      <c r="AA250" s="155"/>
      <c r="AB250" s="232"/>
      <c r="AC250" s="233"/>
      <c r="BB250" s="1"/>
      <c r="BC250" s="1"/>
      <c r="BD250" s="1"/>
      <c r="BE250" s="1"/>
      <c r="BF250" s="1"/>
      <c r="BG250" s="1"/>
      <c r="BH250" s="1"/>
      <c r="BI250" s="1"/>
    </row>
    <row r="251" spans="18:64" s="18" customFormat="1" ht="17.25" customHeight="1" thickBot="1">
      <c r="R251" s="234"/>
      <c r="S251" s="234"/>
      <c r="T251" s="234"/>
      <c r="U251" s="234"/>
      <c r="V251" s="234"/>
      <c r="W251" s="234"/>
      <c r="X251" s="234"/>
      <c r="Y251" s="234"/>
      <c r="Z251" s="234"/>
      <c r="AA251" s="234"/>
      <c r="AB251" s="234"/>
      <c r="AC251" s="234"/>
      <c r="AD251" s="235"/>
      <c r="AE251" s="235"/>
      <c r="AF251" s="235"/>
      <c r="AG251" s="235"/>
      <c r="AH251" s="236"/>
      <c r="AI251" s="236"/>
      <c r="AJ251" s="236"/>
      <c r="AK251" s="236"/>
      <c r="AL251" s="236"/>
      <c r="AM251" s="236"/>
      <c r="AN251" s="236"/>
      <c r="AO251" s="236"/>
      <c r="AP251" s="236"/>
      <c r="AQ251" s="235"/>
      <c r="AR251" s="235"/>
      <c r="AS251" s="235"/>
      <c r="AT251" s="235"/>
      <c r="AU251" s="235"/>
      <c r="AV251" s="235"/>
      <c r="AW251" s="235"/>
      <c r="AX251" s="235"/>
      <c r="AY251" s="235"/>
      <c r="AZ251" s="235"/>
      <c r="BA251" s="235"/>
      <c r="BB251" s="235"/>
      <c r="BC251" s="235"/>
      <c r="BD251" s="235"/>
      <c r="BE251" s="235"/>
      <c r="BF251" s="235"/>
      <c r="BG251" s="235"/>
      <c r="BH251" s="235"/>
      <c r="BI251" s="235"/>
      <c r="BJ251" s="235"/>
      <c r="BK251" s="235"/>
      <c r="BL251" s="235"/>
    </row>
    <row r="252" spans="2:64" ht="36" customHeight="1">
      <c r="B252" s="308" t="s">
        <v>4</v>
      </c>
      <c r="C252" s="311" t="s">
        <v>5</v>
      </c>
      <c r="D252" s="311"/>
      <c r="E252" s="513"/>
      <c r="F252" s="513"/>
      <c r="G252" s="513"/>
      <c r="H252" s="513"/>
      <c r="I252" s="237"/>
      <c r="J252" s="313"/>
      <c r="K252" s="313"/>
      <c r="L252" s="313"/>
      <c r="M252" s="313"/>
      <c r="N252" s="313"/>
      <c r="O252" s="313"/>
      <c r="P252" s="313"/>
      <c r="Q252" s="314"/>
      <c r="R252" s="315" t="s">
        <v>6</v>
      </c>
      <c r="S252" s="289"/>
      <c r="T252" s="289"/>
      <c r="U252" s="289"/>
      <c r="V252" s="289"/>
      <c r="W252" s="289"/>
      <c r="X252" s="289"/>
      <c r="Y252" s="289"/>
      <c r="Z252" s="289"/>
      <c r="AA252" s="289"/>
      <c r="AB252" s="289"/>
      <c r="AC252" s="289"/>
      <c r="AD252" s="239"/>
      <c r="AE252" s="239"/>
      <c r="AF252" s="239"/>
      <c r="AG252" s="239"/>
      <c r="AH252" s="239"/>
      <c r="AI252" s="239"/>
      <c r="AJ252" s="239"/>
      <c r="AK252" s="239"/>
      <c r="AL252" s="239"/>
      <c r="AM252" s="239"/>
      <c r="AN252" s="239"/>
      <c r="AO252" s="239"/>
      <c r="AP252" s="239"/>
      <c r="AQ252" s="239"/>
      <c r="AR252" s="239"/>
      <c r="AS252" s="239"/>
      <c r="AT252" s="239"/>
      <c r="AU252" s="239"/>
      <c r="AV252" s="239"/>
      <c r="AW252" s="239"/>
      <c r="AX252" s="239"/>
      <c r="AY252" s="239"/>
      <c r="AZ252" s="239"/>
      <c r="BA252" s="239"/>
      <c r="BB252" s="239"/>
      <c r="BC252" s="239"/>
      <c r="BD252" s="239"/>
      <c r="BE252" s="239"/>
      <c r="BF252" s="239"/>
      <c r="BG252" s="240"/>
      <c r="BH252" s="241"/>
      <c r="BI252" s="241"/>
      <c r="BJ252" s="241"/>
      <c r="BK252" s="241"/>
      <c r="BL252" s="9"/>
    </row>
    <row r="253" spans="2:64" ht="15" customHeight="1">
      <c r="B253" s="309"/>
      <c r="C253" s="316" t="s">
        <v>7</v>
      </c>
      <c r="D253" s="317"/>
      <c r="E253" s="281" t="s">
        <v>8</v>
      </c>
      <c r="F253" s="282"/>
      <c r="G253" s="282"/>
      <c r="H253" s="283"/>
      <c r="I253" s="284" t="s">
        <v>9</v>
      </c>
      <c r="J253" s="284"/>
      <c r="K253" s="284"/>
      <c r="L253" s="284"/>
      <c r="M253" s="284"/>
      <c r="N253" s="284"/>
      <c r="O253" s="284"/>
      <c r="P253" s="284"/>
      <c r="Q253" s="285"/>
      <c r="R253" s="315"/>
      <c r="S253" s="289"/>
      <c r="T253" s="289"/>
      <c r="U253" s="289"/>
      <c r="V253" s="289"/>
      <c r="W253" s="289"/>
      <c r="X253" s="289"/>
      <c r="Y253" s="289"/>
      <c r="Z253" s="289"/>
      <c r="AA253" s="289"/>
      <c r="AB253" s="289"/>
      <c r="AC253" s="289"/>
      <c r="AD253" s="239"/>
      <c r="AE253" s="239"/>
      <c r="AF253" s="239"/>
      <c r="AG253" s="239"/>
      <c r="AH253" s="239"/>
      <c r="AI253" s="239"/>
      <c r="AJ253" s="239"/>
      <c r="AK253" s="239"/>
      <c r="AL253" s="239"/>
      <c r="AM253" s="239"/>
      <c r="AN253" s="239"/>
      <c r="AO253" s="239"/>
      <c r="AP253" s="239"/>
      <c r="AQ253" s="239"/>
      <c r="AR253" s="239"/>
      <c r="AS253" s="239"/>
      <c r="AT253" s="239"/>
      <c r="AU253" s="239"/>
      <c r="AV253" s="239"/>
      <c r="AW253" s="239"/>
      <c r="AX253" s="239"/>
      <c r="AY253" s="239"/>
      <c r="AZ253" s="239"/>
      <c r="BA253" s="239"/>
      <c r="BB253" s="239"/>
      <c r="BC253" s="239"/>
      <c r="BD253" s="239"/>
      <c r="BE253" s="239"/>
      <c r="BF253" s="239"/>
      <c r="BG253" s="240"/>
      <c r="BH253" s="241"/>
      <c r="BI253" s="241"/>
      <c r="BJ253" s="241"/>
      <c r="BK253" s="241"/>
      <c r="BL253" s="9"/>
    </row>
    <row r="254" spans="2:64" ht="36" customHeight="1">
      <c r="B254" s="309"/>
      <c r="C254" s="318"/>
      <c r="D254" s="319"/>
      <c r="E254" s="498"/>
      <c r="F254" s="499"/>
      <c r="G254" s="499"/>
      <c r="H254" s="500"/>
      <c r="I254" s="276"/>
      <c r="J254" s="276"/>
      <c r="K254" s="276"/>
      <c r="L254" s="276"/>
      <c r="M254" s="276"/>
      <c r="N254" s="276"/>
      <c r="O254" s="276"/>
      <c r="P254" s="276"/>
      <c r="Q254" s="277"/>
      <c r="R254" s="289" t="s">
        <v>10</v>
      </c>
      <c r="S254" s="289"/>
      <c r="T254" s="289"/>
      <c r="U254" s="289"/>
      <c r="V254" s="289"/>
      <c r="W254" s="289"/>
      <c r="X254" s="289"/>
      <c r="Y254" s="289"/>
      <c r="Z254" s="289"/>
      <c r="AA254" s="289"/>
      <c r="AB254" s="289"/>
      <c r="AC254" s="289"/>
      <c r="AD254" s="239"/>
      <c r="AE254" s="239"/>
      <c r="AF254" s="239"/>
      <c r="AG254" s="239"/>
      <c r="AH254" s="239"/>
      <c r="AI254" s="239"/>
      <c r="AJ254" s="239"/>
      <c r="AK254" s="239"/>
      <c r="AL254" s="239"/>
      <c r="AM254" s="239"/>
      <c r="AN254" s="239"/>
      <c r="AO254" s="239"/>
      <c r="AP254" s="239"/>
      <c r="AQ254" s="239"/>
      <c r="AR254" s="239"/>
      <c r="AS254" s="239"/>
      <c r="AT254" s="239"/>
      <c r="AU254" s="239"/>
      <c r="AV254" s="239"/>
      <c r="AW254" s="239"/>
      <c r="AX254" s="239"/>
      <c r="AY254" s="239"/>
      <c r="AZ254" s="239"/>
      <c r="BA254" s="239"/>
      <c r="BB254" s="239"/>
      <c r="BC254" s="239"/>
      <c r="BD254" s="239"/>
      <c r="BE254" s="239"/>
      <c r="BF254" s="239"/>
      <c r="BG254" s="239"/>
      <c r="BH254" s="239"/>
      <c r="BI254" s="239"/>
      <c r="BJ254" s="239"/>
      <c r="BK254" s="239"/>
      <c r="BL254" s="9"/>
    </row>
    <row r="255" spans="2:64" ht="15" customHeight="1">
      <c r="B255" s="309"/>
      <c r="C255" s="290" t="s">
        <v>11</v>
      </c>
      <c r="D255" s="291"/>
      <c r="E255" s="281" t="s">
        <v>12</v>
      </c>
      <c r="F255" s="282"/>
      <c r="G255" s="282"/>
      <c r="H255" s="283"/>
      <c r="I255" s="284" t="s">
        <v>9</v>
      </c>
      <c r="J255" s="284"/>
      <c r="K255" s="284"/>
      <c r="L255" s="284"/>
      <c r="M255" s="284"/>
      <c r="N255" s="284"/>
      <c r="O255" s="284"/>
      <c r="P255" s="284"/>
      <c r="Q255" s="285"/>
      <c r="R255" s="238"/>
      <c r="S255" s="238"/>
      <c r="T255" s="238"/>
      <c r="U255" s="238"/>
      <c r="V255" s="238"/>
      <c r="W255" s="238"/>
      <c r="X255" s="238"/>
      <c r="Y255" s="238"/>
      <c r="Z255" s="238"/>
      <c r="AA255" s="238"/>
      <c r="AB255" s="238"/>
      <c r="AC255" s="238"/>
      <c r="AD255" s="239"/>
      <c r="AE255" s="239"/>
      <c r="AF255" s="239"/>
      <c r="AG255" s="239"/>
      <c r="AH255" s="239"/>
      <c r="AI255" s="239"/>
      <c r="AJ255" s="239"/>
      <c r="AK255" s="239"/>
      <c r="AL255" s="239"/>
      <c r="AM255" s="239"/>
      <c r="AN255" s="239"/>
      <c r="AO255" s="239"/>
      <c r="AP255" s="239"/>
      <c r="AQ255" s="239"/>
      <c r="AR255" s="239"/>
      <c r="AS255" s="239"/>
      <c r="AT255" s="239"/>
      <c r="AU255" s="239"/>
      <c r="AV255" s="239"/>
      <c r="AW255" s="239"/>
      <c r="AX255" s="239"/>
      <c r="AY255" s="239"/>
      <c r="AZ255" s="239"/>
      <c r="BA255" s="239"/>
      <c r="BB255" s="239"/>
      <c r="BC255" s="239"/>
      <c r="BD255" s="239"/>
      <c r="BE255" s="239"/>
      <c r="BF255" s="239"/>
      <c r="BG255" s="239"/>
      <c r="BH255" s="239"/>
      <c r="BI255" s="239"/>
      <c r="BJ255" s="239"/>
      <c r="BK255" s="239"/>
      <c r="BL255" s="9"/>
    </row>
    <row r="256" spans="2:64" ht="36" customHeight="1">
      <c r="B256" s="309"/>
      <c r="C256" s="290"/>
      <c r="D256" s="291"/>
      <c r="E256" s="491"/>
      <c r="F256" s="492"/>
      <c r="G256" s="492"/>
      <c r="H256" s="493"/>
      <c r="I256" s="494"/>
      <c r="J256" s="494"/>
      <c r="K256" s="494"/>
      <c r="L256" s="494"/>
      <c r="M256" s="494"/>
      <c r="N256" s="494"/>
      <c r="O256" s="494"/>
      <c r="P256" s="494"/>
      <c r="Q256" s="495"/>
      <c r="R256" s="275" t="s">
        <v>13</v>
      </c>
      <c r="S256" s="275"/>
      <c r="T256" s="275"/>
      <c r="U256" s="275"/>
      <c r="V256" s="275"/>
      <c r="W256" s="275"/>
      <c r="X256" s="275"/>
      <c r="Y256" s="275"/>
      <c r="Z256" s="275"/>
      <c r="AA256" s="275"/>
      <c r="AB256" s="275"/>
      <c r="AC256" s="275"/>
      <c r="AD256" s="239"/>
      <c r="AE256" s="239"/>
      <c r="AF256" s="239"/>
      <c r="AG256" s="239"/>
      <c r="AH256" s="239"/>
      <c r="AI256" s="239"/>
      <c r="AJ256" s="239"/>
      <c r="AK256" s="239"/>
      <c r="AL256" s="239"/>
      <c r="AM256" s="239"/>
      <c r="AN256" s="239"/>
      <c r="AO256" s="239"/>
      <c r="AP256" s="239"/>
      <c r="AQ256" s="239"/>
      <c r="AR256" s="239"/>
      <c r="AS256" s="239"/>
      <c r="AT256" s="239"/>
      <c r="AU256" s="239"/>
      <c r="AV256" s="239"/>
      <c r="AW256" s="239"/>
      <c r="AX256" s="239"/>
      <c r="AY256" s="239"/>
      <c r="AZ256" s="239"/>
      <c r="BA256" s="239"/>
      <c r="BB256" s="239"/>
      <c r="BC256" s="239"/>
      <c r="BD256" s="239"/>
      <c r="BE256" s="239"/>
      <c r="BF256" s="239"/>
      <c r="BG256" s="239"/>
      <c r="BH256" s="239"/>
      <c r="BI256" s="239"/>
      <c r="BJ256" s="239"/>
      <c r="BK256" s="239"/>
      <c r="BL256" s="9"/>
    </row>
    <row r="257" spans="2:64" ht="36" customHeight="1">
      <c r="B257" s="309"/>
      <c r="C257" s="290"/>
      <c r="D257" s="291"/>
      <c r="E257" s="242" t="s">
        <v>14</v>
      </c>
      <c r="F257" s="276"/>
      <c r="G257" s="276"/>
      <c r="H257" s="276"/>
      <c r="I257" s="276"/>
      <c r="J257" s="276"/>
      <c r="K257" s="276"/>
      <c r="L257" s="276"/>
      <c r="M257" s="276"/>
      <c r="N257" s="276"/>
      <c r="O257" s="276"/>
      <c r="P257" s="276"/>
      <c r="Q257" s="277"/>
      <c r="R257" s="238"/>
      <c r="S257" s="238"/>
      <c r="T257" s="238"/>
      <c r="U257" s="238"/>
      <c r="V257" s="238"/>
      <c r="W257" s="238"/>
      <c r="X257" s="238"/>
      <c r="Y257" s="238"/>
      <c r="Z257" s="238"/>
      <c r="AA257" s="238"/>
      <c r="AB257" s="238"/>
      <c r="AC257" s="238"/>
      <c r="AD257" s="239"/>
      <c r="AE257" s="239"/>
      <c r="AF257" s="239"/>
      <c r="AG257" s="239"/>
      <c r="AH257" s="239"/>
      <c r="AI257" s="239"/>
      <c r="AJ257" s="239"/>
      <c r="AK257" s="239"/>
      <c r="AL257" s="239"/>
      <c r="AM257" s="239"/>
      <c r="AN257" s="239"/>
      <c r="AO257" s="239"/>
      <c r="AP257" s="239"/>
      <c r="AQ257" s="239"/>
      <c r="AR257" s="239"/>
      <c r="AS257" s="239"/>
      <c r="AT257" s="239"/>
      <c r="AU257" s="239"/>
      <c r="AV257" s="239"/>
      <c r="AW257" s="239"/>
      <c r="AX257" s="239"/>
      <c r="AY257" s="239"/>
      <c r="AZ257" s="239"/>
      <c r="BA257" s="239"/>
      <c r="BB257" s="239"/>
      <c r="BC257" s="239"/>
      <c r="BD257" s="239"/>
      <c r="BE257" s="239"/>
      <c r="BF257" s="239"/>
      <c r="BG257" s="239"/>
      <c r="BH257" s="239"/>
      <c r="BI257" s="239"/>
      <c r="BJ257" s="239"/>
      <c r="BK257" s="239"/>
      <c r="BL257" s="9"/>
    </row>
    <row r="258" spans="2:64" ht="36" customHeight="1" thickBot="1">
      <c r="B258" s="310"/>
      <c r="C258" s="292"/>
      <c r="D258" s="293"/>
      <c r="E258" s="243" t="s">
        <v>15</v>
      </c>
      <c r="F258" s="278"/>
      <c r="G258" s="278"/>
      <c r="H258" s="278"/>
      <c r="I258" s="278"/>
      <c r="J258" s="278"/>
      <c r="K258" s="278"/>
      <c r="L258" s="278"/>
      <c r="M258" s="278"/>
      <c r="N258" s="278"/>
      <c r="O258" s="278"/>
      <c r="P258" s="278"/>
      <c r="Q258" s="279"/>
      <c r="AD258" s="239"/>
      <c r="AE258" s="239"/>
      <c r="AF258" s="239"/>
      <c r="AG258" s="239"/>
      <c r="AH258" s="239"/>
      <c r="AI258" s="239"/>
      <c r="AJ258" s="239"/>
      <c r="AK258" s="239"/>
      <c r="AL258" s="239"/>
      <c r="AM258" s="239"/>
      <c r="AN258" s="239"/>
      <c r="AO258" s="239"/>
      <c r="AP258" s="239"/>
      <c r="AQ258" s="239"/>
      <c r="AR258" s="239"/>
      <c r="AS258" s="239"/>
      <c r="AT258" s="239"/>
      <c r="AU258" s="239"/>
      <c r="AV258" s="239"/>
      <c r="AW258" s="239"/>
      <c r="AX258" s="239"/>
      <c r="AY258" s="239"/>
      <c r="AZ258" s="239"/>
      <c r="BA258" s="239"/>
      <c r="BB258" s="239"/>
      <c r="BC258" s="239"/>
      <c r="BD258" s="239"/>
      <c r="BE258" s="239"/>
      <c r="BF258" s="239"/>
      <c r="BG258" s="239"/>
      <c r="BH258" s="239"/>
      <c r="BI258" s="239"/>
      <c r="BJ258" s="239"/>
      <c r="BK258" s="239"/>
      <c r="BL258" s="9"/>
    </row>
    <row r="259" spans="30:83" s="18" customFormat="1" ht="8.25" customHeight="1">
      <c r="AD259" s="239"/>
      <c r="AE259" s="239"/>
      <c r="AF259" s="239"/>
      <c r="AG259" s="239"/>
      <c r="AH259" s="239"/>
      <c r="AI259" s="239"/>
      <c r="AJ259" s="239"/>
      <c r="AK259" s="239"/>
      <c r="AL259" s="239"/>
      <c r="AM259" s="239"/>
      <c r="AN259" s="239"/>
      <c r="AO259" s="239"/>
      <c r="AP259" s="239"/>
      <c r="AQ259" s="239"/>
      <c r="AR259" s="239"/>
      <c r="AS259" s="239"/>
      <c r="AT259" s="239"/>
      <c r="AU259" s="239"/>
      <c r="AV259" s="239"/>
      <c r="AW259" s="239"/>
      <c r="AX259" s="239"/>
      <c r="AY259" s="239"/>
      <c r="AZ259" s="239"/>
      <c r="BA259" s="235"/>
      <c r="BB259" s="236"/>
      <c r="BC259" s="236"/>
      <c r="BD259" s="236"/>
      <c r="BE259" s="236"/>
      <c r="BF259" s="236"/>
      <c r="BG259" s="236"/>
      <c r="BH259" s="236"/>
      <c r="BI259" s="236"/>
      <c r="BJ259" s="235"/>
      <c r="BK259" s="235"/>
      <c r="BL259" s="235"/>
      <c r="BM259" s="235"/>
      <c r="BN259" s="235"/>
      <c r="BO259" s="235"/>
      <c r="BP259" s="235"/>
      <c r="BQ259" s="235"/>
      <c r="BR259" s="235"/>
      <c r="BS259" s="235"/>
      <c r="BT259" s="235"/>
      <c r="BU259" s="235"/>
      <c r="BV259" s="235"/>
      <c r="BW259" s="235"/>
      <c r="BX259" s="235"/>
      <c r="BY259" s="235"/>
      <c r="BZ259" s="235"/>
      <c r="CA259" s="235"/>
      <c r="CB259" s="235"/>
      <c r="CC259" s="235"/>
      <c r="CD259" s="235"/>
      <c r="CE259" s="235"/>
    </row>
    <row r="260" spans="30:83" s="18" customFormat="1" ht="8.25" customHeight="1">
      <c r="AD260" s="239"/>
      <c r="AE260" s="239"/>
      <c r="AF260" s="239"/>
      <c r="AG260" s="239"/>
      <c r="AH260" s="239"/>
      <c r="AI260" s="239"/>
      <c r="AJ260" s="239"/>
      <c r="AK260" s="239"/>
      <c r="AL260" s="239"/>
      <c r="AM260" s="239"/>
      <c r="AN260" s="239"/>
      <c r="AO260" s="239"/>
      <c r="AP260" s="239"/>
      <c r="AQ260" s="239"/>
      <c r="AR260" s="239"/>
      <c r="AS260" s="239"/>
      <c r="AT260" s="239"/>
      <c r="AU260" s="239"/>
      <c r="AV260" s="239"/>
      <c r="AW260" s="239"/>
      <c r="AX260" s="239"/>
      <c r="AY260" s="239"/>
      <c r="AZ260" s="239"/>
      <c r="BA260" s="235"/>
      <c r="BB260" s="236"/>
      <c r="BC260" s="236"/>
      <c r="BD260" s="236"/>
      <c r="BE260" s="236"/>
      <c r="BF260" s="236"/>
      <c r="BG260" s="236"/>
      <c r="BH260" s="236"/>
      <c r="BI260" s="236"/>
      <c r="BJ260" s="235"/>
      <c r="BK260" s="235"/>
      <c r="BL260" s="235"/>
      <c r="BM260" s="235"/>
      <c r="BN260" s="235"/>
      <c r="BO260" s="235"/>
      <c r="BP260" s="235"/>
      <c r="BQ260" s="235"/>
      <c r="BR260" s="235"/>
      <c r="BS260" s="235"/>
      <c r="BT260" s="235"/>
      <c r="BU260" s="235"/>
      <c r="BV260" s="235"/>
      <c r="BW260" s="235"/>
      <c r="BX260" s="235"/>
      <c r="BY260" s="235"/>
      <c r="BZ260" s="235"/>
      <c r="CA260" s="235"/>
      <c r="CB260" s="235"/>
      <c r="CC260" s="235"/>
      <c r="CD260" s="235"/>
      <c r="CE260" s="235"/>
    </row>
    <row r="261" spans="2:52" ht="12.75">
      <c r="B261" s="1" t="s">
        <v>529</v>
      </c>
      <c r="AD261" s="239"/>
      <c r="AE261" s="239"/>
      <c r="AF261" s="239"/>
      <c r="AG261" s="239"/>
      <c r="AH261" s="239"/>
      <c r="AI261" s="239"/>
      <c r="AJ261" s="239"/>
      <c r="AK261" s="239"/>
      <c r="AL261" s="239"/>
      <c r="AM261" s="239"/>
      <c r="AN261" s="239"/>
      <c r="AO261" s="239"/>
      <c r="AP261" s="239"/>
      <c r="AQ261" s="239"/>
      <c r="AR261" s="239"/>
      <c r="AS261" s="239"/>
      <c r="AT261" s="239"/>
      <c r="AU261" s="239"/>
      <c r="AV261" s="239"/>
      <c r="AW261" s="239"/>
      <c r="AX261" s="239"/>
      <c r="AY261" s="239"/>
      <c r="AZ261" s="239"/>
    </row>
    <row r="262" spans="2:52" ht="12.75">
      <c r="B262" s="273" t="s">
        <v>85</v>
      </c>
      <c r="C262" s="280" t="s">
        <v>528</v>
      </c>
      <c r="D262" s="280"/>
      <c r="E262" s="280"/>
      <c r="F262" s="280"/>
      <c r="G262" s="280"/>
      <c r="H262" s="280"/>
      <c r="I262" s="280"/>
      <c r="J262" s="280"/>
      <c r="K262" s="280"/>
      <c r="L262" s="280"/>
      <c r="M262" s="280"/>
      <c r="N262" s="280"/>
      <c r="O262" s="280"/>
      <c r="P262" s="280"/>
      <c r="Q262" s="280"/>
      <c r="R262" s="280"/>
      <c r="S262" s="280"/>
      <c r="T262" s="280"/>
      <c r="U262" s="280"/>
      <c r="V262" s="280"/>
      <c r="W262" s="280"/>
      <c r="X262" s="280"/>
      <c r="Y262" s="280"/>
      <c r="Z262" s="280"/>
      <c r="AA262" s="280"/>
      <c r="AB262" s="280"/>
      <c r="AC262" s="280"/>
      <c r="AD262" s="239"/>
      <c r="AE262" s="239"/>
      <c r="AF262" s="239"/>
      <c r="AG262" s="239"/>
      <c r="AH262" s="239"/>
      <c r="AI262" s="239"/>
      <c r="AJ262" s="239"/>
      <c r="AK262" s="239"/>
      <c r="AL262" s="239"/>
      <c r="AM262" s="239"/>
      <c r="AN262" s="239"/>
      <c r="AO262" s="239"/>
      <c r="AP262" s="239"/>
      <c r="AQ262" s="239"/>
      <c r="AR262" s="239"/>
      <c r="AS262" s="239"/>
      <c r="AT262" s="239"/>
      <c r="AU262" s="239"/>
      <c r="AV262" s="239"/>
      <c r="AW262" s="239"/>
      <c r="AX262" s="239"/>
      <c r="AY262" s="239"/>
      <c r="AZ262" s="239"/>
    </row>
    <row r="263" spans="30:52" ht="14.25">
      <c r="AD263" s="235"/>
      <c r="AE263" s="235"/>
      <c r="AF263" s="235"/>
      <c r="AG263" s="235"/>
      <c r="AH263" s="236"/>
      <c r="AI263" s="236"/>
      <c r="AJ263" s="236"/>
      <c r="AK263" s="236"/>
      <c r="AL263" s="236"/>
      <c r="AM263" s="236"/>
      <c r="AN263" s="236"/>
      <c r="AO263" s="236"/>
      <c r="AP263" s="236"/>
      <c r="AQ263" s="235"/>
      <c r="AR263" s="235"/>
      <c r="AS263" s="235"/>
      <c r="AT263" s="235"/>
      <c r="AU263" s="235"/>
      <c r="AV263" s="235"/>
      <c r="AW263" s="235"/>
      <c r="AX263" s="235"/>
      <c r="AY263" s="235"/>
      <c r="AZ263" s="235"/>
    </row>
    <row r="265" spans="2:29" ht="18.75">
      <c r="B265" s="471"/>
      <c r="C265" s="471"/>
      <c r="D265" s="471"/>
      <c r="E265" s="471"/>
      <c r="H265" s="3"/>
      <c r="I265" s="4"/>
      <c r="J265" s="4"/>
      <c r="K265" s="4"/>
      <c r="L265" s="4"/>
      <c r="M265" s="4"/>
      <c r="N265" s="4"/>
      <c r="O265" s="4"/>
      <c r="P265" s="4"/>
      <c r="Q265" s="4"/>
      <c r="AC265" s="245" t="s">
        <v>495</v>
      </c>
    </row>
    <row r="266" spans="2:29" ht="17.25">
      <c r="B266" s="472" t="s">
        <v>504</v>
      </c>
      <c r="C266" s="473"/>
      <c r="D266" s="473"/>
      <c r="E266" s="473"/>
      <c r="F266" s="473"/>
      <c r="G266" s="473"/>
      <c r="H266" s="473"/>
      <c r="I266" s="473"/>
      <c r="J266" s="473"/>
      <c r="K266" s="473"/>
      <c r="L266" s="473"/>
      <c r="M266" s="473"/>
      <c r="N266" s="473"/>
      <c r="O266" s="473"/>
      <c r="P266" s="473"/>
      <c r="Q266" s="473"/>
      <c r="R266" s="473"/>
      <c r="S266" s="473"/>
      <c r="T266" s="473"/>
      <c r="U266" s="473"/>
      <c r="V266" s="473"/>
      <c r="W266" s="473"/>
      <c r="X266" s="473"/>
      <c r="Y266" s="473"/>
      <c r="Z266" s="473"/>
      <c r="AA266" s="473"/>
      <c r="AB266" s="473"/>
      <c r="AC266" s="473"/>
    </row>
    <row r="267" spans="2:8" ht="13.5">
      <c r="B267" s="5"/>
      <c r="C267" s="5"/>
      <c r="D267" s="465"/>
      <c r="E267" s="466"/>
      <c r="F267" s="274"/>
      <c r="G267" s="274"/>
      <c r="H267" s="272"/>
    </row>
    <row r="268" spans="2:29" ht="19.5" thickBot="1">
      <c r="B268" s="10" t="s">
        <v>494</v>
      </c>
      <c r="C268" s="11"/>
      <c r="D268" s="12"/>
      <c r="E268" s="12"/>
      <c r="H268" s="13"/>
      <c r="AC268" s="14"/>
    </row>
    <row r="269" spans="2:17" ht="14.25" thickBot="1">
      <c r="B269" s="271" t="s">
        <v>70</v>
      </c>
      <c r="C269" s="461" t="s">
        <v>71</v>
      </c>
      <c r="D269" s="467"/>
      <c r="E269" s="270" t="s">
        <v>492</v>
      </c>
      <c r="F269" s="461" t="s">
        <v>73</v>
      </c>
      <c r="G269" s="468"/>
      <c r="H269" s="6"/>
      <c r="I269" s="274"/>
      <c r="J269" s="274"/>
      <c r="K269" s="274"/>
      <c r="L269" s="274"/>
      <c r="M269" s="274"/>
      <c r="N269" s="274"/>
      <c r="O269" s="274"/>
      <c r="P269" s="274"/>
      <c r="Q269" s="274"/>
    </row>
    <row r="270" spans="2:29" ht="40.5" customHeight="1">
      <c r="B270" s="268"/>
      <c r="C270" s="469" t="s">
        <v>526</v>
      </c>
      <c r="D270" s="469"/>
      <c r="E270" s="469"/>
      <c r="F270" s="469"/>
      <c r="G270" s="469"/>
      <c r="H270" s="469"/>
      <c r="I270" s="469"/>
      <c r="J270" s="469"/>
      <c r="K270" s="469"/>
      <c r="L270" s="469"/>
      <c r="M270" s="469"/>
      <c r="N270" s="469"/>
      <c r="O270" s="469"/>
      <c r="P270" s="469"/>
      <c r="Q270" s="469"/>
      <c r="R270" s="469"/>
      <c r="S270" s="469"/>
      <c r="T270" s="469"/>
      <c r="U270" s="469"/>
      <c r="V270" s="469"/>
      <c r="W270" s="469"/>
      <c r="X270" s="469"/>
      <c r="Y270" s="469"/>
      <c r="Z270" s="469"/>
      <c r="AA270" s="469"/>
      <c r="AB270" s="469"/>
      <c r="AC270" s="469"/>
    </row>
    <row r="271" spans="2:29" ht="23.25" thickBot="1">
      <c r="B271" s="19" t="s">
        <v>74</v>
      </c>
      <c r="C271" s="18"/>
      <c r="D271" s="18"/>
      <c r="I271" s="470" t="s">
        <v>75</v>
      </c>
      <c r="J271" s="470"/>
      <c r="K271" s="470"/>
      <c r="L271" s="470"/>
      <c r="M271" s="470"/>
      <c r="N271" s="470"/>
      <c r="O271" s="470"/>
      <c r="P271" s="470"/>
      <c r="Q271" s="470"/>
      <c r="R271" s="470" t="s">
        <v>505</v>
      </c>
      <c r="S271" s="470"/>
      <c r="T271" s="470"/>
      <c r="U271" s="470"/>
      <c r="V271" s="470"/>
      <c r="W271" s="470"/>
      <c r="X271" s="470"/>
      <c r="Y271" s="470"/>
      <c r="Z271" s="470"/>
      <c r="AA271" s="470"/>
      <c r="AB271" s="470"/>
      <c r="AC271" s="20" t="s">
        <v>76</v>
      </c>
    </row>
    <row r="272" spans="2:29" ht="24.75" thickBot="1">
      <c r="B272" s="457" t="s">
        <v>77</v>
      </c>
      <c r="C272" s="458"/>
      <c r="D272" s="459"/>
      <c r="E272" s="459"/>
      <c r="F272" s="459"/>
      <c r="G272" s="459"/>
      <c r="H272" s="459"/>
      <c r="I272" s="460" t="s">
        <v>78</v>
      </c>
      <c r="J272" s="461"/>
      <c r="K272" s="461"/>
      <c r="L272" s="461"/>
      <c r="M272" s="461"/>
      <c r="N272" s="461"/>
      <c r="O272" s="461"/>
      <c r="P272" s="461"/>
      <c r="Q272" s="462"/>
      <c r="R272" s="460" t="s">
        <v>79</v>
      </c>
      <c r="S272" s="461"/>
      <c r="T272" s="461"/>
      <c r="U272" s="461"/>
      <c r="V272" s="461"/>
      <c r="W272" s="461"/>
      <c r="X272" s="461"/>
      <c r="Y272" s="461"/>
      <c r="Z272" s="461"/>
      <c r="AA272" s="461"/>
      <c r="AB272" s="462"/>
      <c r="AC272" s="22" t="s">
        <v>80</v>
      </c>
    </row>
    <row r="273" spans="2:29" ht="12.75" thickBot="1">
      <c r="B273" s="23" t="s">
        <v>16</v>
      </c>
      <c r="C273" s="24"/>
      <c r="D273" s="25"/>
      <c r="E273" s="25"/>
      <c r="F273" s="25"/>
      <c r="G273" s="25"/>
      <c r="H273" s="25"/>
      <c r="I273" s="26"/>
      <c r="J273" s="26"/>
      <c r="K273" s="26"/>
      <c r="L273" s="26"/>
      <c r="M273" s="26"/>
      <c r="N273" s="26"/>
      <c r="O273" s="26"/>
      <c r="P273" s="26"/>
      <c r="Q273" s="26"/>
      <c r="R273" s="27"/>
      <c r="S273" s="27"/>
      <c r="T273" s="27"/>
      <c r="U273" s="27"/>
      <c r="V273" s="27"/>
      <c r="W273" s="27"/>
      <c r="X273" s="27"/>
      <c r="Y273" s="27"/>
      <c r="Z273" s="27"/>
      <c r="AA273" s="27"/>
      <c r="AB273" s="27"/>
      <c r="AC273" s="28"/>
    </row>
    <row r="274" spans="2:29" ht="12">
      <c r="B274" s="363" t="s">
        <v>83</v>
      </c>
      <c r="C274" s="443"/>
      <c r="D274" s="445" t="s">
        <v>506</v>
      </c>
      <c r="E274" s="371"/>
      <c r="F274" s="371"/>
      <c r="G274" s="371"/>
      <c r="H274" s="372"/>
      <c r="I274" s="29"/>
      <c r="J274" s="30"/>
      <c r="K274" s="29"/>
      <c r="L274" s="29"/>
      <c r="M274" s="29"/>
      <c r="N274" s="29"/>
      <c r="O274" s="30"/>
      <c r="P274" s="30"/>
      <c r="Q274" s="31"/>
      <c r="R274" s="32"/>
      <c r="S274" s="33"/>
      <c r="T274" s="33"/>
      <c r="U274" s="33"/>
      <c r="V274" s="33"/>
      <c r="W274" s="33"/>
      <c r="X274" s="33"/>
      <c r="Y274" s="33"/>
      <c r="Z274" s="33"/>
      <c r="AA274" s="33"/>
      <c r="AB274" s="33"/>
      <c r="AC274" s="418"/>
    </row>
    <row r="275" spans="2:29" ht="12">
      <c r="B275" s="365"/>
      <c r="C275" s="377"/>
      <c r="D275" s="341"/>
      <c r="E275" s="342"/>
      <c r="F275" s="342"/>
      <c r="G275" s="342"/>
      <c r="H275" s="343"/>
      <c r="I275" s="50" t="s">
        <v>70</v>
      </c>
      <c r="J275" s="336" t="s">
        <v>491</v>
      </c>
      <c r="K275" s="336"/>
      <c r="L275" s="336"/>
      <c r="M275" s="336"/>
      <c r="N275" s="336"/>
      <c r="O275" s="336"/>
      <c r="P275" s="336"/>
      <c r="Q275" s="337"/>
      <c r="R275" s="40" t="s">
        <v>85</v>
      </c>
      <c r="S275" s="463" t="s">
        <v>86</v>
      </c>
      <c r="T275" s="463"/>
      <c r="U275" s="463"/>
      <c r="V275" s="463"/>
      <c r="W275" s="463"/>
      <c r="X275" s="463"/>
      <c r="Y275" s="463"/>
      <c r="Z275" s="463"/>
      <c r="AA275" s="463"/>
      <c r="AB275" s="464"/>
      <c r="AC275" s="327"/>
    </row>
    <row r="276" spans="2:29" ht="12">
      <c r="B276" s="365"/>
      <c r="C276" s="377"/>
      <c r="D276" s="341"/>
      <c r="E276" s="342"/>
      <c r="F276" s="342"/>
      <c r="G276" s="342"/>
      <c r="H276" s="343"/>
      <c r="I276" s="47"/>
      <c r="J276" s="37"/>
      <c r="K276" s="38"/>
      <c r="L276" s="38"/>
      <c r="M276" s="38"/>
      <c r="N276" s="38"/>
      <c r="O276" s="37"/>
      <c r="P276" s="37"/>
      <c r="Q276" s="39"/>
      <c r="R276" s="48"/>
      <c r="S276" s="49"/>
      <c r="T276" s="49"/>
      <c r="U276" s="49"/>
      <c r="V276" s="49"/>
      <c r="W276" s="49"/>
      <c r="X276" s="49"/>
      <c r="Y276" s="49"/>
      <c r="Z276" s="49"/>
      <c r="AA276" s="49"/>
      <c r="AB276" s="49"/>
      <c r="AC276" s="327"/>
    </row>
    <row r="277" spans="2:29" ht="12">
      <c r="B277" s="365"/>
      <c r="C277" s="377"/>
      <c r="D277" s="341"/>
      <c r="E277" s="342"/>
      <c r="F277" s="342"/>
      <c r="G277" s="342"/>
      <c r="H277" s="343"/>
      <c r="I277" s="50" t="s">
        <v>70</v>
      </c>
      <c r="J277" s="336" t="s">
        <v>490</v>
      </c>
      <c r="K277" s="336"/>
      <c r="L277" s="336"/>
      <c r="M277" s="336"/>
      <c r="N277" s="336"/>
      <c r="O277" s="336"/>
      <c r="P277" s="336"/>
      <c r="Q277" s="337"/>
      <c r="R277" s="40" t="s">
        <v>85</v>
      </c>
      <c r="S277" s="49" t="s">
        <v>95</v>
      </c>
      <c r="T277" s="49"/>
      <c r="U277" s="49"/>
      <c r="V277" s="49"/>
      <c r="W277" s="49"/>
      <c r="X277" s="49"/>
      <c r="Y277" s="49"/>
      <c r="Z277" s="49"/>
      <c r="AA277" s="49"/>
      <c r="AB277" s="49"/>
      <c r="AC277" s="327"/>
    </row>
    <row r="278" spans="2:29" ht="12">
      <c r="B278" s="365"/>
      <c r="C278" s="377"/>
      <c r="D278" s="341"/>
      <c r="E278" s="342"/>
      <c r="F278" s="342"/>
      <c r="G278" s="342"/>
      <c r="H278" s="343"/>
      <c r="I278" s="50" t="s">
        <v>70</v>
      </c>
      <c r="J278" s="336" t="s">
        <v>489</v>
      </c>
      <c r="K278" s="336"/>
      <c r="L278" s="336"/>
      <c r="M278" s="336"/>
      <c r="N278" s="336"/>
      <c r="O278" s="336"/>
      <c r="P278" s="336"/>
      <c r="Q278" s="337"/>
      <c r="R278" s="40" t="s">
        <v>85</v>
      </c>
      <c r="S278" s="49" t="s">
        <v>488</v>
      </c>
      <c r="T278" s="49"/>
      <c r="U278" s="49"/>
      <c r="V278" s="49"/>
      <c r="W278" s="49"/>
      <c r="X278" s="49"/>
      <c r="Y278" s="49"/>
      <c r="Z278" s="49"/>
      <c r="AA278" s="49"/>
      <c r="AB278" s="49"/>
      <c r="AC278" s="327"/>
    </row>
    <row r="279" spans="2:29" ht="12">
      <c r="B279" s="365"/>
      <c r="C279" s="377"/>
      <c r="D279" s="341"/>
      <c r="E279" s="342"/>
      <c r="F279" s="342"/>
      <c r="G279" s="342"/>
      <c r="H279" s="343"/>
      <c r="I279" s="54"/>
      <c r="J279" s="51"/>
      <c r="K279" s="55"/>
      <c r="L279" s="51"/>
      <c r="M279" s="51"/>
      <c r="N279" s="51"/>
      <c r="O279" s="51"/>
      <c r="P279" s="51"/>
      <c r="Q279" s="52"/>
      <c r="R279" s="48"/>
      <c r="S279" s="97"/>
      <c r="T279" s="97"/>
      <c r="U279" s="97"/>
      <c r="V279" s="97"/>
      <c r="W279" s="49"/>
      <c r="X279" s="49"/>
      <c r="Y279" s="49"/>
      <c r="Z279" s="49"/>
      <c r="AA279" s="49"/>
      <c r="AB279" s="49"/>
      <c r="AC279" s="327"/>
    </row>
    <row r="280" spans="2:29" ht="12">
      <c r="B280" s="365"/>
      <c r="C280" s="377"/>
      <c r="D280" s="341"/>
      <c r="E280" s="342"/>
      <c r="F280" s="342"/>
      <c r="G280" s="342"/>
      <c r="H280" s="343"/>
      <c r="I280" s="38"/>
      <c r="J280" s="37"/>
      <c r="K280" s="38"/>
      <c r="L280" s="38"/>
      <c r="M280" s="38"/>
      <c r="N280" s="38"/>
      <c r="O280" s="37"/>
      <c r="P280" s="37"/>
      <c r="Q280" s="39"/>
      <c r="R280" s="56"/>
      <c r="S280" s="49"/>
      <c r="T280" s="49"/>
      <c r="U280" s="49"/>
      <c r="V280" s="49"/>
      <c r="W280" s="49"/>
      <c r="X280" s="49"/>
      <c r="Y280" s="49"/>
      <c r="Z280" s="49"/>
      <c r="AA280" s="49"/>
      <c r="AB280" s="49"/>
      <c r="AC280" s="327"/>
    </row>
    <row r="281" spans="2:29" ht="12">
      <c r="B281" s="365"/>
      <c r="C281" s="377"/>
      <c r="D281" s="71"/>
      <c r="E281" s="451" t="s">
        <v>497</v>
      </c>
      <c r="F281" s="300"/>
      <c r="G281" s="300"/>
      <c r="H281" s="452"/>
      <c r="I281" s="186"/>
      <c r="J281" s="456"/>
      <c r="K281" s="456"/>
      <c r="L281" s="456"/>
      <c r="M281" s="94"/>
      <c r="N281" s="95"/>
      <c r="O281" s="95"/>
      <c r="P281" s="95"/>
      <c r="Q281" s="96"/>
      <c r="R281" s="267" t="s">
        <v>70</v>
      </c>
      <c r="S281" s="453" t="s">
        <v>482</v>
      </c>
      <c r="T281" s="453"/>
      <c r="U281" s="453"/>
      <c r="V281" s="266" t="s">
        <v>85</v>
      </c>
      <c r="W281" s="453" t="s">
        <v>481</v>
      </c>
      <c r="X281" s="453"/>
      <c r="Y281" s="453"/>
      <c r="Z281" s="265"/>
      <c r="AA281" s="265"/>
      <c r="AB281" s="264"/>
      <c r="AC281" s="77"/>
    </row>
    <row r="282" spans="2:29" ht="12">
      <c r="B282" s="365"/>
      <c r="C282" s="377"/>
      <c r="D282" s="71"/>
      <c r="E282" s="451" t="s">
        <v>498</v>
      </c>
      <c r="F282" s="300"/>
      <c r="G282" s="300"/>
      <c r="H282" s="452"/>
      <c r="I282" s="186"/>
      <c r="J282" s="207"/>
      <c r="K282" s="207"/>
      <c r="L282" s="207"/>
      <c r="M282" s="94"/>
      <c r="N282" s="207"/>
      <c r="O282" s="207"/>
      <c r="P282" s="207"/>
      <c r="Q282" s="208"/>
      <c r="R282" s="267" t="s">
        <v>70</v>
      </c>
      <c r="S282" s="453" t="s">
        <v>482</v>
      </c>
      <c r="T282" s="453"/>
      <c r="U282" s="453"/>
      <c r="V282" s="266" t="s">
        <v>85</v>
      </c>
      <c r="W282" s="453" t="s">
        <v>481</v>
      </c>
      <c r="X282" s="453"/>
      <c r="Y282" s="453"/>
      <c r="Z282" s="265"/>
      <c r="AA282" s="265"/>
      <c r="AB282" s="264"/>
      <c r="AC282" s="77"/>
    </row>
    <row r="283" spans="2:29" ht="12">
      <c r="B283" s="365"/>
      <c r="C283" s="377"/>
      <c r="D283" s="71"/>
      <c r="E283" s="451" t="s">
        <v>499</v>
      </c>
      <c r="F283" s="300"/>
      <c r="G283" s="300"/>
      <c r="H283" s="452"/>
      <c r="I283" s="186"/>
      <c r="J283" s="207"/>
      <c r="K283" s="207"/>
      <c r="L283" s="207"/>
      <c r="M283" s="94"/>
      <c r="N283" s="207"/>
      <c r="O283" s="207"/>
      <c r="P283" s="207"/>
      <c r="Q283" s="208"/>
      <c r="R283" s="267" t="s">
        <v>70</v>
      </c>
      <c r="S283" s="453" t="s">
        <v>482</v>
      </c>
      <c r="T283" s="453"/>
      <c r="U283" s="453"/>
      <c r="V283" s="266" t="s">
        <v>85</v>
      </c>
      <c r="W283" s="453" t="s">
        <v>481</v>
      </c>
      <c r="X283" s="453"/>
      <c r="Y283" s="453"/>
      <c r="Z283" s="265"/>
      <c r="AA283" s="265"/>
      <c r="AB283" s="264"/>
      <c r="AC283" s="77"/>
    </row>
    <row r="284" spans="2:29" ht="12">
      <c r="B284" s="365"/>
      <c r="C284" s="377"/>
      <c r="D284" s="71"/>
      <c r="E284" s="451" t="s">
        <v>500</v>
      </c>
      <c r="F284" s="300"/>
      <c r="G284" s="300"/>
      <c r="H284" s="452"/>
      <c r="I284" s="186"/>
      <c r="J284" s="207"/>
      <c r="K284" s="211"/>
      <c r="L284" s="207"/>
      <c r="M284" s="94"/>
      <c r="N284" s="207"/>
      <c r="O284" s="207"/>
      <c r="P284" s="207"/>
      <c r="Q284" s="208"/>
      <c r="R284" s="267" t="s">
        <v>70</v>
      </c>
      <c r="S284" s="453" t="s">
        <v>482</v>
      </c>
      <c r="T284" s="453"/>
      <c r="U284" s="453"/>
      <c r="V284" s="266" t="s">
        <v>85</v>
      </c>
      <c r="W284" s="453" t="s">
        <v>481</v>
      </c>
      <c r="X284" s="453"/>
      <c r="Y284" s="453"/>
      <c r="Z284" s="265"/>
      <c r="AA284" s="265"/>
      <c r="AB284" s="264"/>
      <c r="AC284" s="77"/>
    </row>
    <row r="285" spans="2:29" ht="12">
      <c r="B285" s="365"/>
      <c r="C285" s="377"/>
      <c r="D285" s="71"/>
      <c r="E285" s="451" t="s">
        <v>501</v>
      </c>
      <c r="F285" s="300"/>
      <c r="G285" s="300"/>
      <c r="H285" s="452"/>
      <c r="I285" s="186"/>
      <c r="J285" s="207"/>
      <c r="K285" s="211"/>
      <c r="L285" s="207"/>
      <c r="M285" s="94"/>
      <c r="N285" s="207"/>
      <c r="O285" s="207"/>
      <c r="P285" s="207"/>
      <c r="Q285" s="208"/>
      <c r="R285" s="267" t="s">
        <v>70</v>
      </c>
      <c r="S285" s="453" t="s">
        <v>482</v>
      </c>
      <c r="T285" s="453"/>
      <c r="U285" s="453"/>
      <c r="V285" s="266" t="s">
        <v>85</v>
      </c>
      <c r="W285" s="453" t="s">
        <v>481</v>
      </c>
      <c r="X285" s="453"/>
      <c r="Y285" s="453"/>
      <c r="Z285" s="265"/>
      <c r="AA285" s="265"/>
      <c r="AB285" s="264"/>
      <c r="AC285" s="77"/>
    </row>
    <row r="286" spans="2:29" ht="12.75" thickBot="1">
      <c r="B286" s="365"/>
      <c r="C286" s="377"/>
      <c r="D286" s="71"/>
      <c r="E286" s="436" t="s">
        <v>502</v>
      </c>
      <c r="F286" s="338"/>
      <c r="G286" s="338"/>
      <c r="H286" s="454"/>
      <c r="I286" s="186"/>
      <c r="J286" s="95"/>
      <c r="K286" s="95"/>
      <c r="L286" s="95"/>
      <c r="M286" s="94"/>
      <c r="N286" s="95"/>
      <c r="O286" s="95"/>
      <c r="P286" s="95"/>
      <c r="Q286" s="96"/>
      <c r="R286" s="200" t="s">
        <v>70</v>
      </c>
      <c r="S286" s="455" t="s">
        <v>482</v>
      </c>
      <c r="T286" s="455"/>
      <c r="U286" s="455"/>
      <c r="V286" s="263" t="s">
        <v>85</v>
      </c>
      <c r="W286" s="455" t="s">
        <v>481</v>
      </c>
      <c r="X286" s="455"/>
      <c r="Y286" s="455"/>
      <c r="Z286" s="214"/>
      <c r="AA286" s="214"/>
      <c r="AB286" s="215"/>
      <c r="AC286" s="262"/>
    </row>
    <row r="287" spans="2:29" ht="12">
      <c r="B287" s="363" t="s">
        <v>479</v>
      </c>
      <c r="C287" s="448"/>
      <c r="D287" s="445" t="s">
        <v>507</v>
      </c>
      <c r="E287" s="371"/>
      <c r="F287" s="371"/>
      <c r="G287" s="371"/>
      <c r="H287" s="372"/>
      <c r="I287" s="152" t="s">
        <v>70</v>
      </c>
      <c r="J287" s="30" t="s">
        <v>202</v>
      </c>
      <c r="K287" s="30"/>
      <c r="L287" s="30"/>
      <c r="M287" s="29"/>
      <c r="N287" s="29"/>
      <c r="O287" s="30"/>
      <c r="P287" s="30"/>
      <c r="Q287" s="31"/>
      <c r="R287" s="32"/>
      <c r="S287" s="33"/>
      <c r="T287" s="33"/>
      <c r="U287" s="33"/>
      <c r="V287" s="33"/>
      <c r="W287" s="33"/>
      <c r="X287" s="33"/>
      <c r="Y287" s="33"/>
      <c r="Z287" s="33"/>
      <c r="AA287" s="33"/>
      <c r="AB287" s="260" t="s">
        <v>110</v>
      </c>
      <c r="AC287" s="418"/>
    </row>
    <row r="288" spans="2:29" ht="14.25">
      <c r="B288" s="365"/>
      <c r="C288" s="368"/>
      <c r="D288" s="341"/>
      <c r="E288" s="342"/>
      <c r="F288" s="342"/>
      <c r="G288" s="342"/>
      <c r="H288" s="343"/>
      <c r="I288" s="63" t="s">
        <v>70</v>
      </c>
      <c r="J288" s="37" t="s">
        <v>203</v>
      </c>
      <c r="K288" s="37"/>
      <c r="L288" s="37"/>
      <c r="M288" s="37"/>
      <c r="N288" s="37"/>
      <c r="O288" s="37"/>
      <c r="P288" s="37"/>
      <c r="Q288" s="39"/>
      <c r="R288" s="449" t="s">
        <v>204</v>
      </c>
      <c r="S288" s="450"/>
      <c r="T288" s="299"/>
      <c r="U288" s="299"/>
      <c r="V288" s="156" t="s">
        <v>205</v>
      </c>
      <c r="W288" s="299"/>
      <c r="X288" s="299"/>
      <c r="Y288" s="49"/>
      <c r="Z288" s="49"/>
      <c r="AA288" s="49"/>
      <c r="AB288" s="49"/>
      <c r="AC288" s="327"/>
    </row>
    <row r="289" spans="2:29" ht="12">
      <c r="B289" s="365"/>
      <c r="C289" s="368"/>
      <c r="D289" s="35"/>
      <c r="E289" s="338" t="s">
        <v>477</v>
      </c>
      <c r="F289" s="339"/>
      <c r="G289" s="339"/>
      <c r="H289" s="340"/>
      <c r="I289" s="94"/>
      <c r="J289" s="37"/>
      <c r="K289" s="37"/>
      <c r="L289" s="37"/>
      <c r="M289" s="37"/>
      <c r="N289" s="37"/>
      <c r="O289" s="37"/>
      <c r="P289" s="37"/>
      <c r="Q289" s="39"/>
      <c r="R289" s="157"/>
      <c r="S289" s="97"/>
      <c r="T289" s="97"/>
      <c r="U289" s="97"/>
      <c r="V289" s="97"/>
      <c r="W289" s="347"/>
      <c r="X289" s="347"/>
      <c r="Y289" s="97"/>
      <c r="Z289" s="97"/>
      <c r="AA289" s="49"/>
      <c r="AB289" s="81"/>
      <c r="AC289" s="327"/>
    </row>
    <row r="290" spans="2:29" ht="12">
      <c r="B290" s="365"/>
      <c r="C290" s="368"/>
      <c r="D290" s="35"/>
      <c r="E290" s="344"/>
      <c r="F290" s="345"/>
      <c r="G290" s="345"/>
      <c r="H290" s="346"/>
      <c r="I290" s="63" t="s">
        <v>85</v>
      </c>
      <c r="J290" s="336" t="s">
        <v>209</v>
      </c>
      <c r="K290" s="336"/>
      <c r="L290" s="336"/>
      <c r="M290" s="336"/>
      <c r="N290" s="336"/>
      <c r="O290" s="336"/>
      <c r="P290" s="336"/>
      <c r="Q290" s="337"/>
      <c r="R290" s="306" t="s">
        <v>210</v>
      </c>
      <c r="S290" s="307"/>
      <c r="T290" s="307"/>
      <c r="U290" s="307"/>
      <c r="V290" s="299"/>
      <c r="W290" s="299"/>
      <c r="X290" s="49" t="s">
        <v>119</v>
      </c>
      <c r="Y290" s="49"/>
      <c r="Z290" s="49"/>
      <c r="AA290" s="49"/>
      <c r="AB290" s="81"/>
      <c r="AC290" s="327"/>
    </row>
    <row r="291" spans="2:29" ht="13.5">
      <c r="B291" s="365"/>
      <c r="C291" s="368"/>
      <c r="D291" s="35"/>
      <c r="E291" s="300" t="s">
        <v>212</v>
      </c>
      <c r="F291" s="301"/>
      <c r="G291" s="301"/>
      <c r="H291" s="447"/>
      <c r="I291" s="63" t="s">
        <v>85</v>
      </c>
      <c r="J291" s="336" t="s">
        <v>213</v>
      </c>
      <c r="K291" s="336"/>
      <c r="L291" s="336"/>
      <c r="M291" s="336"/>
      <c r="N291" s="336"/>
      <c r="O291" s="336"/>
      <c r="P291" s="336"/>
      <c r="Q291" s="337"/>
      <c r="R291" s="306" t="s">
        <v>214</v>
      </c>
      <c r="S291" s="307"/>
      <c r="T291" s="307"/>
      <c r="U291" s="307"/>
      <c r="V291" s="299"/>
      <c r="W291" s="299"/>
      <c r="X291" s="49" t="s">
        <v>119</v>
      </c>
      <c r="Y291" s="97"/>
      <c r="Z291" s="97"/>
      <c r="AA291" s="49"/>
      <c r="AB291" s="81"/>
      <c r="AC291" s="327"/>
    </row>
    <row r="292" spans="2:29" ht="12">
      <c r="B292" s="365"/>
      <c r="C292" s="368"/>
      <c r="D292" s="35"/>
      <c r="E292" s="338" t="s">
        <v>475</v>
      </c>
      <c r="F292" s="339"/>
      <c r="G292" s="339"/>
      <c r="H292" s="340"/>
      <c r="I292" s="37"/>
      <c r="J292" s="37"/>
      <c r="K292" s="37"/>
      <c r="L292" s="37"/>
      <c r="M292" s="37"/>
      <c r="N292" s="37"/>
      <c r="O292" s="37"/>
      <c r="P292" s="37"/>
      <c r="Q292" s="39"/>
      <c r="R292" s="56"/>
      <c r="S292" s="358" t="s">
        <v>217</v>
      </c>
      <c r="T292" s="358"/>
      <c r="U292" s="358"/>
      <c r="V292" s="358"/>
      <c r="W292" s="358"/>
      <c r="X292" s="358"/>
      <c r="Y292" s="359">
        <f>+V290*2+V291</f>
        <v>0</v>
      </c>
      <c r="Z292" s="359"/>
      <c r="AA292" s="49" t="s">
        <v>119</v>
      </c>
      <c r="AB292" s="49"/>
      <c r="AC292" s="327"/>
    </row>
    <row r="293" spans="2:29" ht="12">
      <c r="B293" s="365"/>
      <c r="C293" s="368"/>
      <c r="D293" s="35"/>
      <c r="E293" s="341"/>
      <c r="F293" s="342"/>
      <c r="G293" s="342"/>
      <c r="H293" s="343"/>
      <c r="I293" s="37"/>
      <c r="J293" s="37"/>
      <c r="K293" s="37"/>
      <c r="L293" s="37"/>
      <c r="M293" s="37"/>
      <c r="N293" s="37"/>
      <c r="O293" s="37"/>
      <c r="P293" s="37"/>
      <c r="Q293" s="39"/>
      <c r="R293" s="306" t="s">
        <v>220</v>
      </c>
      <c r="S293" s="307"/>
      <c r="T293" s="307"/>
      <c r="U293" s="307"/>
      <c r="V293" s="299"/>
      <c r="W293" s="299"/>
      <c r="X293" s="49" t="s">
        <v>119</v>
      </c>
      <c r="Y293" s="97"/>
      <c r="Z293" s="97"/>
      <c r="AA293" s="49"/>
      <c r="AB293" s="49"/>
      <c r="AC293" s="327"/>
    </row>
    <row r="294" spans="2:29" ht="12">
      <c r="B294" s="365"/>
      <c r="C294" s="368"/>
      <c r="D294" s="35"/>
      <c r="E294" s="341"/>
      <c r="F294" s="342"/>
      <c r="G294" s="342"/>
      <c r="H294" s="343"/>
      <c r="I294" s="37"/>
      <c r="J294" s="37"/>
      <c r="K294" s="37"/>
      <c r="L294" s="37"/>
      <c r="M294" s="37"/>
      <c r="N294" s="37"/>
      <c r="O294" s="37"/>
      <c r="P294" s="37"/>
      <c r="Q294" s="39"/>
      <c r="R294" s="56"/>
      <c r="S294" s="49"/>
      <c r="T294" s="49"/>
      <c r="U294" s="97"/>
      <c r="V294" s="97"/>
      <c r="W294" s="97"/>
      <c r="X294" s="97"/>
      <c r="Y294" s="97"/>
      <c r="Z294" s="49"/>
      <c r="AA294" s="49"/>
      <c r="AB294" s="49"/>
      <c r="AC294" s="327"/>
    </row>
    <row r="295" spans="2:29" ht="12">
      <c r="B295" s="365"/>
      <c r="C295" s="368"/>
      <c r="D295" s="35"/>
      <c r="E295" s="341"/>
      <c r="F295" s="342"/>
      <c r="G295" s="342"/>
      <c r="H295" s="343"/>
      <c r="I295" s="37"/>
      <c r="J295" s="37"/>
      <c r="K295" s="37"/>
      <c r="L295" s="37"/>
      <c r="M295" s="37"/>
      <c r="N295" s="37"/>
      <c r="O295" s="37"/>
      <c r="P295" s="37"/>
      <c r="Q295" s="39"/>
      <c r="R295" s="48"/>
      <c r="S295" s="97"/>
      <c r="T295" s="97"/>
      <c r="U295" s="97"/>
      <c r="V295" s="97"/>
      <c r="W295" s="97"/>
      <c r="X295" s="97"/>
      <c r="Y295" s="97"/>
      <c r="Z295" s="49"/>
      <c r="AA295" s="49"/>
      <c r="AB295" s="49"/>
      <c r="AC295" s="327"/>
    </row>
    <row r="296" spans="2:29" ht="12">
      <c r="B296" s="365"/>
      <c r="C296" s="368"/>
      <c r="D296" s="35"/>
      <c r="E296" s="71"/>
      <c r="F296" s="338" t="s">
        <v>222</v>
      </c>
      <c r="G296" s="339"/>
      <c r="H296" s="340"/>
      <c r="I296" s="37"/>
      <c r="J296" s="37"/>
      <c r="K296" s="37"/>
      <c r="L296" s="37"/>
      <c r="M296" s="37"/>
      <c r="N296" s="37"/>
      <c r="O296" s="37"/>
      <c r="P296" s="37"/>
      <c r="Q296" s="39"/>
      <c r="R296" s="40" t="s">
        <v>85</v>
      </c>
      <c r="S296" s="49" t="s">
        <v>223</v>
      </c>
      <c r="T296" s="49"/>
      <c r="U296" s="49"/>
      <c r="V296" s="49"/>
      <c r="W296" s="97"/>
      <c r="X296" s="97"/>
      <c r="Y296" s="97"/>
      <c r="Z296" s="49"/>
      <c r="AA296" s="49"/>
      <c r="AB296" s="49"/>
      <c r="AC296" s="327"/>
    </row>
    <row r="297" spans="2:29" ht="12">
      <c r="B297" s="365"/>
      <c r="C297" s="368"/>
      <c r="D297" s="35"/>
      <c r="E297" s="71"/>
      <c r="F297" s="344"/>
      <c r="G297" s="345"/>
      <c r="H297" s="346"/>
      <c r="I297" s="37"/>
      <c r="J297" s="37"/>
      <c r="K297" s="37"/>
      <c r="L297" s="37"/>
      <c r="M297" s="37"/>
      <c r="N297" s="37"/>
      <c r="O297" s="37"/>
      <c r="P297" s="37"/>
      <c r="Q297" s="39"/>
      <c r="R297" s="40" t="s">
        <v>85</v>
      </c>
      <c r="S297" s="49" t="s">
        <v>231</v>
      </c>
      <c r="T297" s="49"/>
      <c r="U297" s="49"/>
      <c r="V297" s="49"/>
      <c r="W297" s="49"/>
      <c r="X297" s="49"/>
      <c r="Y297" s="49"/>
      <c r="Z297" s="49"/>
      <c r="AA297" s="49"/>
      <c r="AB297" s="49"/>
      <c r="AC297" s="327"/>
    </row>
    <row r="298" spans="2:29" ht="12">
      <c r="B298" s="365"/>
      <c r="C298" s="368"/>
      <c r="D298" s="35"/>
      <c r="E298" s="71"/>
      <c r="F298" s="338" t="s">
        <v>236</v>
      </c>
      <c r="G298" s="339"/>
      <c r="H298" s="340"/>
      <c r="I298" s="37"/>
      <c r="J298" s="37"/>
      <c r="K298" s="37"/>
      <c r="L298" s="37"/>
      <c r="M298" s="37"/>
      <c r="N298" s="37"/>
      <c r="O298" s="37"/>
      <c r="P298" s="37"/>
      <c r="Q298" s="39"/>
      <c r="R298" s="40" t="s">
        <v>85</v>
      </c>
      <c r="S298" s="49" t="s">
        <v>237</v>
      </c>
      <c r="T298" s="49"/>
      <c r="U298" s="49"/>
      <c r="V298" s="49"/>
      <c r="W298" s="49"/>
      <c r="X298" s="49"/>
      <c r="Y298" s="49"/>
      <c r="Z298" s="49"/>
      <c r="AA298" s="49"/>
      <c r="AB298" s="49"/>
      <c r="AC298" s="327"/>
    </row>
    <row r="299" spans="2:29" ht="12">
      <c r="B299" s="365"/>
      <c r="C299" s="368"/>
      <c r="D299" s="35"/>
      <c r="E299" s="71"/>
      <c r="F299" s="344"/>
      <c r="G299" s="345"/>
      <c r="H299" s="346"/>
      <c r="I299" s="37"/>
      <c r="J299" s="37"/>
      <c r="K299" s="37"/>
      <c r="L299" s="37"/>
      <c r="M299" s="37"/>
      <c r="N299" s="37"/>
      <c r="O299" s="37"/>
      <c r="P299" s="37"/>
      <c r="Q299" s="39"/>
      <c r="R299" s="40" t="s">
        <v>85</v>
      </c>
      <c r="S299" s="49" t="s">
        <v>239</v>
      </c>
      <c r="T299" s="49"/>
      <c r="U299" s="49"/>
      <c r="V299" s="49"/>
      <c r="W299" s="49"/>
      <c r="X299" s="49"/>
      <c r="Y299" s="49"/>
      <c r="Z299" s="49"/>
      <c r="AA299" s="49"/>
      <c r="AB299" s="49"/>
      <c r="AC299" s="327"/>
    </row>
    <row r="300" spans="2:29" ht="12">
      <c r="B300" s="365"/>
      <c r="C300" s="368"/>
      <c r="D300" s="35"/>
      <c r="E300" s="71"/>
      <c r="F300" s="338" t="s">
        <v>240</v>
      </c>
      <c r="G300" s="339"/>
      <c r="H300" s="340"/>
      <c r="I300" s="37"/>
      <c r="J300" s="37"/>
      <c r="K300" s="37"/>
      <c r="L300" s="37"/>
      <c r="M300" s="37"/>
      <c r="N300" s="37"/>
      <c r="O300" s="37"/>
      <c r="P300" s="37"/>
      <c r="Q300" s="39"/>
      <c r="R300" s="40" t="s">
        <v>85</v>
      </c>
      <c r="S300" s="49" t="s">
        <v>241</v>
      </c>
      <c r="T300" s="49"/>
      <c r="U300" s="49"/>
      <c r="V300" s="49"/>
      <c r="W300" s="49"/>
      <c r="X300" s="49"/>
      <c r="Y300" s="49"/>
      <c r="Z300" s="49"/>
      <c r="AA300" s="49"/>
      <c r="AB300" s="49"/>
      <c r="AC300" s="327"/>
    </row>
    <row r="301" spans="2:29" ht="12.75" thickBot="1">
      <c r="B301" s="378"/>
      <c r="C301" s="370"/>
      <c r="D301" s="153"/>
      <c r="E301" s="147"/>
      <c r="F301" s="427"/>
      <c r="G301" s="428"/>
      <c r="H301" s="429"/>
      <c r="I301" s="148"/>
      <c r="J301" s="148"/>
      <c r="K301" s="148"/>
      <c r="L301" s="148"/>
      <c r="M301" s="148"/>
      <c r="N301" s="148"/>
      <c r="O301" s="148"/>
      <c r="P301" s="148"/>
      <c r="Q301" s="149"/>
      <c r="R301" s="150"/>
      <c r="S301" s="151"/>
      <c r="T301" s="151"/>
      <c r="U301" s="151"/>
      <c r="V301" s="151"/>
      <c r="W301" s="151"/>
      <c r="X301" s="151"/>
      <c r="Y301" s="151"/>
      <c r="Z301" s="151"/>
      <c r="AA301" s="151"/>
      <c r="AB301" s="151"/>
      <c r="AC301" s="328"/>
    </row>
    <row r="302" spans="2:29" ht="12">
      <c r="B302" s="363" t="s">
        <v>466</v>
      </c>
      <c r="C302" s="443"/>
      <c r="D302" s="445" t="s">
        <v>508</v>
      </c>
      <c r="E302" s="371"/>
      <c r="F302" s="371"/>
      <c r="G302" s="371"/>
      <c r="H302" s="372"/>
      <c r="I302" s="162" t="s">
        <v>85</v>
      </c>
      <c r="J302" s="163" t="s">
        <v>243</v>
      </c>
      <c r="K302" s="163"/>
      <c r="L302" s="163"/>
      <c r="M302" s="163"/>
      <c r="N302" s="163"/>
      <c r="O302" s="163"/>
      <c r="Q302" s="164"/>
      <c r="R302" s="165"/>
      <c r="S302" s="166"/>
      <c r="T302" s="166"/>
      <c r="U302" s="166"/>
      <c r="V302" s="166"/>
      <c r="W302" s="166"/>
      <c r="X302" s="166"/>
      <c r="Y302" s="166"/>
      <c r="Z302" s="166"/>
      <c r="AA302" s="166"/>
      <c r="AB302" s="166"/>
      <c r="AC302" s="373"/>
    </row>
    <row r="303" spans="2:29" ht="12">
      <c r="B303" s="365"/>
      <c r="C303" s="377"/>
      <c r="D303" s="341"/>
      <c r="E303" s="342"/>
      <c r="F303" s="342"/>
      <c r="G303" s="342"/>
      <c r="H303" s="343"/>
      <c r="I303" s="168" t="s">
        <v>85</v>
      </c>
      <c r="J303" s="95" t="s">
        <v>244</v>
      </c>
      <c r="K303" s="95"/>
      <c r="L303" s="95"/>
      <c r="M303" s="95"/>
      <c r="N303" s="95"/>
      <c r="O303" s="95"/>
      <c r="Q303" s="96"/>
      <c r="R303" s="157"/>
      <c r="S303" s="97"/>
      <c r="T303" s="97"/>
      <c r="U303" s="97"/>
      <c r="V303" s="97"/>
      <c r="W303" s="97"/>
      <c r="X303" s="97"/>
      <c r="Y303" s="97"/>
      <c r="Z303" s="97"/>
      <c r="AA303" s="97"/>
      <c r="AB303" s="97"/>
      <c r="AC303" s="334"/>
    </row>
    <row r="304" spans="2:29" ht="12">
      <c r="B304" s="365"/>
      <c r="C304" s="377"/>
      <c r="D304" s="341"/>
      <c r="E304" s="342"/>
      <c r="F304" s="342"/>
      <c r="G304" s="342"/>
      <c r="H304" s="343"/>
      <c r="I304" s="170" t="s">
        <v>85</v>
      </c>
      <c r="J304" s="101" t="s">
        <v>245</v>
      </c>
      <c r="K304" s="101"/>
      <c r="L304" s="101"/>
      <c r="M304" s="101"/>
      <c r="N304" s="101"/>
      <c r="O304" s="101"/>
      <c r="Q304" s="102"/>
      <c r="R304" s="87"/>
      <c r="S304" s="88"/>
      <c r="T304" s="88"/>
      <c r="U304" s="88"/>
      <c r="V304" s="88"/>
      <c r="W304" s="88"/>
      <c r="X304" s="88"/>
      <c r="Y304" s="88"/>
      <c r="Z304" s="88"/>
      <c r="AA304" s="88"/>
      <c r="AB304" s="88"/>
      <c r="AC304" s="335"/>
    </row>
    <row r="305" spans="2:29" ht="13.5">
      <c r="B305" s="365"/>
      <c r="C305" s="377"/>
      <c r="D305" s="381"/>
      <c r="E305" s="171" t="s">
        <v>509</v>
      </c>
      <c r="F305" s="433" t="s">
        <v>510</v>
      </c>
      <c r="G305" s="434"/>
      <c r="H305" s="435"/>
      <c r="I305" s="259"/>
      <c r="J305" s="259"/>
      <c r="K305" s="259"/>
      <c r="L305" s="259"/>
      <c r="M305" s="259"/>
      <c r="N305" s="259"/>
      <c r="O305" s="259"/>
      <c r="P305" s="259"/>
      <c r="Q305" s="258"/>
      <c r="R305" s="257"/>
      <c r="S305" s="256"/>
      <c r="T305" s="256"/>
      <c r="U305" s="256"/>
      <c r="V305" s="256"/>
      <c r="W305" s="256"/>
      <c r="X305" s="256"/>
      <c r="Y305" s="256"/>
      <c r="Z305" s="256"/>
      <c r="AA305" s="256"/>
      <c r="AB305" s="256"/>
      <c r="AC305" s="212"/>
    </row>
    <row r="306" spans="2:29" ht="12">
      <c r="B306" s="365"/>
      <c r="C306" s="377"/>
      <c r="D306" s="381"/>
      <c r="E306" s="436" t="s">
        <v>35</v>
      </c>
      <c r="F306" s="421" t="s">
        <v>511</v>
      </c>
      <c r="G306" s="422"/>
      <c r="H306" s="423"/>
      <c r="I306" s="63" t="s">
        <v>70</v>
      </c>
      <c r="J306" s="37" t="s">
        <v>202</v>
      </c>
      <c r="K306" s="37"/>
      <c r="L306" s="37"/>
      <c r="M306" s="38"/>
      <c r="N306" s="38"/>
      <c r="O306" s="37"/>
      <c r="P306" s="37"/>
      <c r="Q306" s="39"/>
      <c r="R306" s="91"/>
      <c r="S306" s="92"/>
      <c r="T306" s="92"/>
      <c r="U306" s="92"/>
      <c r="V306" s="92"/>
      <c r="W306" s="92"/>
      <c r="X306" s="93"/>
      <c r="Y306" s="93"/>
      <c r="Z306" s="203"/>
      <c r="AA306" s="203"/>
      <c r="AB306" s="80" t="s">
        <v>110</v>
      </c>
      <c r="AC306" s="333"/>
    </row>
    <row r="307" spans="2:29" ht="12">
      <c r="B307" s="365"/>
      <c r="C307" s="377"/>
      <c r="D307" s="381"/>
      <c r="E307" s="381"/>
      <c r="F307" s="437"/>
      <c r="G307" s="438"/>
      <c r="H307" s="439"/>
      <c r="I307" s="63" t="s">
        <v>70</v>
      </c>
      <c r="J307" s="37" t="s">
        <v>203</v>
      </c>
      <c r="K307" s="37"/>
      <c r="L307" s="37"/>
      <c r="M307" s="37"/>
      <c r="N307" s="37"/>
      <c r="O307" s="37"/>
      <c r="P307" s="37"/>
      <c r="Q307" s="39"/>
      <c r="R307" s="332" t="s">
        <v>250</v>
      </c>
      <c r="S307" s="330"/>
      <c r="T307" s="330"/>
      <c r="U307" s="330"/>
      <c r="V307" s="330"/>
      <c r="W307" s="330"/>
      <c r="X307" s="446" t="s">
        <v>251</v>
      </c>
      <c r="Y307" s="446"/>
      <c r="Z307" s="299">
        <v>1</v>
      </c>
      <c r="AA307" s="299"/>
      <c r="AB307" s="99"/>
      <c r="AC307" s="334"/>
    </row>
    <row r="308" spans="2:29" ht="12">
      <c r="B308" s="365"/>
      <c r="C308" s="377"/>
      <c r="D308" s="381"/>
      <c r="E308" s="381"/>
      <c r="F308" s="437"/>
      <c r="G308" s="438"/>
      <c r="H308" s="439"/>
      <c r="I308" s="63" t="s">
        <v>85</v>
      </c>
      <c r="J308" s="336" t="s">
        <v>209</v>
      </c>
      <c r="K308" s="336"/>
      <c r="L308" s="336"/>
      <c r="M308" s="336"/>
      <c r="N308" s="336"/>
      <c r="O308" s="336"/>
      <c r="P308" s="336"/>
      <c r="Q308" s="337"/>
      <c r="R308" s="332" t="s">
        <v>253</v>
      </c>
      <c r="S308" s="330"/>
      <c r="T308" s="330"/>
      <c r="U308" s="330"/>
      <c r="V308" s="168" t="s">
        <v>85</v>
      </c>
      <c r="W308" s="347" t="s">
        <v>254</v>
      </c>
      <c r="X308" s="347"/>
      <c r="Y308" s="168" t="s">
        <v>85</v>
      </c>
      <c r="Z308" s="331" t="s">
        <v>255</v>
      </c>
      <c r="AA308" s="330"/>
      <c r="AB308" s="179"/>
      <c r="AC308" s="334"/>
    </row>
    <row r="309" spans="2:29" ht="12">
      <c r="B309" s="365"/>
      <c r="C309" s="377"/>
      <c r="D309" s="381"/>
      <c r="E309" s="392"/>
      <c r="F309" s="424"/>
      <c r="G309" s="425"/>
      <c r="H309" s="426"/>
      <c r="I309" s="63" t="s">
        <v>85</v>
      </c>
      <c r="J309" s="336" t="s">
        <v>213</v>
      </c>
      <c r="K309" s="336"/>
      <c r="L309" s="336"/>
      <c r="M309" s="336"/>
      <c r="N309" s="336"/>
      <c r="O309" s="336"/>
      <c r="P309" s="336"/>
      <c r="Q309" s="337"/>
      <c r="R309" s="442" t="s">
        <v>256</v>
      </c>
      <c r="S309" s="360"/>
      <c r="T309" s="360"/>
      <c r="U309" s="360"/>
      <c r="V309" s="360"/>
      <c r="W309" s="360"/>
      <c r="X309" s="352">
        <v>690</v>
      </c>
      <c r="Y309" s="352"/>
      <c r="Z309" s="352"/>
      <c r="AA309" s="88" t="s">
        <v>119</v>
      </c>
      <c r="AB309" s="90"/>
      <c r="AC309" s="335"/>
    </row>
    <row r="310" spans="2:29" ht="12">
      <c r="B310" s="365"/>
      <c r="C310" s="377"/>
      <c r="D310" s="381"/>
      <c r="E310" s="436" t="s">
        <v>37</v>
      </c>
      <c r="F310" s="421" t="s">
        <v>38</v>
      </c>
      <c r="G310" s="422"/>
      <c r="H310" s="423"/>
      <c r="I310" s="57" t="s">
        <v>85</v>
      </c>
      <c r="J310" s="354" t="s">
        <v>259</v>
      </c>
      <c r="K310" s="354"/>
      <c r="L310" s="354"/>
      <c r="M310" s="354"/>
      <c r="N310" s="354"/>
      <c r="O310" s="354"/>
      <c r="P310" s="354"/>
      <c r="Q310" s="374"/>
      <c r="R310" s="79"/>
      <c r="S310" s="79"/>
      <c r="T310" s="79"/>
      <c r="U310" s="79"/>
      <c r="V310" s="79"/>
      <c r="W310" s="79"/>
      <c r="X310" s="79"/>
      <c r="Y310" s="79"/>
      <c r="Z310" s="79"/>
      <c r="AA310" s="79"/>
      <c r="AB310" s="79"/>
      <c r="AC310" s="326"/>
    </row>
    <row r="311" spans="2:29" ht="12">
      <c r="B311" s="365"/>
      <c r="C311" s="377"/>
      <c r="D311" s="381"/>
      <c r="E311" s="392"/>
      <c r="F311" s="424"/>
      <c r="G311" s="425"/>
      <c r="H311" s="426"/>
      <c r="I311" s="66" t="s">
        <v>85</v>
      </c>
      <c r="J311" s="348" t="s">
        <v>260</v>
      </c>
      <c r="K311" s="348"/>
      <c r="L311" s="348"/>
      <c r="M311" s="348"/>
      <c r="N311" s="348"/>
      <c r="O311" s="348"/>
      <c r="P311" s="348"/>
      <c r="Q311" s="349"/>
      <c r="R311" s="70"/>
      <c r="S311" s="70"/>
      <c r="T311" s="70"/>
      <c r="U311" s="70"/>
      <c r="V311" s="70"/>
      <c r="W311" s="70"/>
      <c r="X311" s="70"/>
      <c r="Y311" s="70"/>
      <c r="Z311" s="70"/>
      <c r="AA311" s="70"/>
      <c r="AB311" s="70"/>
      <c r="AC311" s="430"/>
    </row>
    <row r="312" spans="2:29" ht="12">
      <c r="B312" s="365"/>
      <c r="C312" s="377"/>
      <c r="D312" s="381"/>
      <c r="E312" s="436" t="s">
        <v>39</v>
      </c>
      <c r="F312" s="421" t="s">
        <v>496</v>
      </c>
      <c r="G312" s="422"/>
      <c r="H312" s="423"/>
      <c r="I312" s="57" t="s">
        <v>70</v>
      </c>
      <c r="J312" s="354" t="s">
        <v>261</v>
      </c>
      <c r="K312" s="354"/>
      <c r="L312" s="354"/>
      <c r="M312" s="354"/>
      <c r="N312" s="354"/>
      <c r="O312" s="354"/>
      <c r="P312" s="354"/>
      <c r="Q312" s="374"/>
      <c r="R312" s="79"/>
      <c r="S312" s="79"/>
      <c r="T312" s="79"/>
      <c r="U312" s="79"/>
      <c r="V312" s="79"/>
      <c r="W312" s="79"/>
      <c r="X312" s="79"/>
      <c r="Y312" s="79"/>
      <c r="Z312" s="79"/>
      <c r="AA312" s="79"/>
      <c r="AB312" s="79"/>
      <c r="AC312" s="326"/>
    </row>
    <row r="313" spans="2:29" ht="12">
      <c r="B313" s="365"/>
      <c r="C313" s="377"/>
      <c r="D313" s="381"/>
      <c r="E313" s="381"/>
      <c r="F313" s="437"/>
      <c r="G313" s="438"/>
      <c r="H313" s="439"/>
      <c r="I313" s="63" t="s">
        <v>85</v>
      </c>
      <c r="J313" s="336" t="s">
        <v>259</v>
      </c>
      <c r="K313" s="336"/>
      <c r="L313" s="336"/>
      <c r="M313" s="336"/>
      <c r="N313" s="336"/>
      <c r="O313" s="336"/>
      <c r="P313" s="336"/>
      <c r="Q313" s="337"/>
      <c r="R313" s="49"/>
      <c r="S313" s="49"/>
      <c r="T313" s="49"/>
      <c r="U313" s="49"/>
      <c r="V313" s="49"/>
      <c r="W313" s="49"/>
      <c r="X313" s="49"/>
      <c r="Y313" s="49"/>
      <c r="Z313" s="49"/>
      <c r="AA313" s="49"/>
      <c r="AB313" s="49"/>
      <c r="AC313" s="327"/>
    </row>
    <row r="314" spans="2:29" ht="12">
      <c r="B314" s="365"/>
      <c r="C314" s="377"/>
      <c r="D314" s="381"/>
      <c r="E314" s="392"/>
      <c r="F314" s="424"/>
      <c r="G314" s="425"/>
      <c r="H314" s="426"/>
      <c r="I314" s="66" t="s">
        <v>85</v>
      </c>
      <c r="J314" s="348" t="s">
        <v>260</v>
      </c>
      <c r="K314" s="348"/>
      <c r="L314" s="348"/>
      <c r="M314" s="348"/>
      <c r="N314" s="348"/>
      <c r="O314" s="348"/>
      <c r="P314" s="348"/>
      <c r="Q314" s="349"/>
      <c r="R314" s="70"/>
      <c r="S314" s="70"/>
      <c r="T314" s="70"/>
      <c r="U314" s="70"/>
      <c r="V314" s="70"/>
      <c r="W314" s="70"/>
      <c r="X314" s="70"/>
      <c r="Y314" s="70"/>
      <c r="Z314" s="70"/>
      <c r="AA314" s="70"/>
      <c r="AB314" s="70"/>
      <c r="AC314" s="430"/>
    </row>
    <row r="315" spans="2:29" ht="12">
      <c r="B315" s="365"/>
      <c r="C315" s="377"/>
      <c r="D315" s="381"/>
      <c r="E315" s="436" t="s">
        <v>262</v>
      </c>
      <c r="F315" s="421" t="s">
        <v>263</v>
      </c>
      <c r="G315" s="422"/>
      <c r="H315" s="423"/>
      <c r="I315" s="63" t="s">
        <v>85</v>
      </c>
      <c r="J315" s="440" t="s">
        <v>264</v>
      </c>
      <c r="K315" s="440"/>
      <c r="L315" s="440"/>
      <c r="M315" s="440"/>
      <c r="N315" s="440"/>
      <c r="O315" s="440"/>
      <c r="P315" s="440"/>
      <c r="Q315" s="441"/>
      <c r="R315" s="144"/>
      <c r="S315" s="79"/>
      <c r="T315" s="79"/>
      <c r="U315" s="79"/>
      <c r="V315" s="79"/>
      <c r="W315" s="79"/>
      <c r="X315" s="79"/>
      <c r="Y315" s="79"/>
      <c r="Z315" s="79"/>
      <c r="AA315" s="79"/>
      <c r="AB315" s="79"/>
      <c r="AC315" s="326"/>
    </row>
    <row r="316" spans="2:29" ht="12">
      <c r="B316" s="365"/>
      <c r="C316" s="377"/>
      <c r="D316" s="381"/>
      <c r="E316" s="381"/>
      <c r="F316" s="437"/>
      <c r="G316" s="438"/>
      <c r="H316" s="439"/>
      <c r="I316" s="63" t="s">
        <v>85</v>
      </c>
      <c r="J316" s="336" t="s">
        <v>259</v>
      </c>
      <c r="K316" s="336"/>
      <c r="L316" s="336"/>
      <c r="M316" s="336"/>
      <c r="N316" s="336"/>
      <c r="O316" s="336"/>
      <c r="P316" s="336"/>
      <c r="Q316" s="337"/>
      <c r="R316" s="56"/>
      <c r="S316" s="49"/>
      <c r="T316" s="49"/>
      <c r="U316" s="49"/>
      <c r="V316" s="49"/>
      <c r="W316" s="49"/>
      <c r="X316" s="49"/>
      <c r="Y316" s="49"/>
      <c r="Z316" s="49"/>
      <c r="AA316" s="49"/>
      <c r="AB316" s="49"/>
      <c r="AC316" s="327"/>
    </row>
    <row r="317" spans="2:29" ht="12">
      <c r="B317" s="365"/>
      <c r="C317" s="377"/>
      <c r="D317" s="381"/>
      <c r="E317" s="381"/>
      <c r="F317" s="437"/>
      <c r="G317" s="438"/>
      <c r="H317" s="439"/>
      <c r="I317" s="63" t="s">
        <v>85</v>
      </c>
      <c r="J317" s="336" t="s">
        <v>266</v>
      </c>
      <c r="K317" s="336"/>
      <c r="L317" s="336"/>
      <c r="M317" s="336"/>
      <c r="N317" s="336"/>
      <c r="O317" s="336"/>
      <c r="P317" s="336"/>
      <c r="Q317" s="337"/>
      <c r="R317" s="56"/>
      <c r="S317" s="49"/>
      <c r="T317" s="49"/>
      <c r="U317" s="49"/>
      <c r="V317" s="49"/>
      <c r="W317" s="49"/>
      <c r="X317" s="49"/>
      <c r="Y317" s="49"/>
      <c r="Z317" s="49"/>
      <c r="AA317" s="49"/>
      <c r="AB317" s="49"/>
      <c r="AC317" s="327"/>
    </row>
    <row r="318" spans="2:29" ht="12">
      <c r="B318" s="365"/>
      <c r="C318" s="377"/>
      <c r="D318" s="381"/>
      <c r="E318" s="392"/>
      <c r="F318" s="424"/>
      <c r="G318" s="425"/>
      <c r="H318" s="426"/>
      <c r="I318" s="66" t="s">
        <v>85</v>
      </c>
      <c r="J318" s="348" t="s">
        <v>260</v>
      </c>
      <c r="K318" s="348"/>
      <c r="L318" s="348"/>
      <c r="M318" s="348"/>
      <c r="N318" s="348"/>
      <c r="O318" s="348"/>
      <c r="P318" s="348"/>
      <c r="Q318" s="349"/>
      <c r="R318" s="183"/>
      <c r="S318" s="70"/>
      <c r="T318" s="70"/>
      <c r="U318" s="70"/>
      <c r="V318" s="70"/>
      <c r="W318" s="70"/>
      <c r="X318" s="70"/>
      <c r="Y318" s="70"/>
      <c r="Z318" s="70"/>
      <c r="AA318" s="70"/>
      <c r="AB318" s="70"/>
      <c r="AC318" s="430"/>
    </row>
    <row r="319" spans="2:29" ht="12">
      <c r="B319" s="365"/>
      <c r="C319" s="377"/>
      <c r="D319" s="381"/>
      <c r="E319" s="436" t="s">
        <v>268</v>
      </c>
      <c r="F319" s="421" t="s">
        <v>269</v>
      </c>
      <c r="G319" s="422"/>
      <c r="H319" s="423"/>
      <c r="I319" s="57" t="s">
        <v>70</v>
      </c>
      <c r="J319" s="354" t="s">
        <v>271</v>
      </c>
      <c r="K319" s="354"/>
      <c r="L319" s="354"/>
      <c r="M319" s="354"/>
      <c r="N319" s="354"/>
      <c r="O319" s="354"/>
      <c r="P319" s="354"/>
      <c r="Q319" s="374"/>
      <c r="R319" s="144"/>
      <c r="S319" s="79"/>
      <c r="T319" s="79"/>
      <c r="U319" s="79"/>
      <c r="V319" s="79"/>
      <c r="W319" s="79"/>
      <c r="X319" s="79"/>
      <c r="Y319" s="79"/>
      <c r="Z319" s="79"/>
      <c r="AA319" s="79"/>
      <c r="AB319" s="79"/>
      <c r="AC319" s="326"/>
    </row>
    <row r="320" spans="2:29" ht="12">
      <c r="B320" s="365"/>
      <c r="C320" s="377"/>
      <c r="D320" s="381"/>
      <c r="E320" s="381"/>
      <c r="F320" s="437"/>
      <c r="G320" s="438"/>
      <c r="H320" s="439"/>
      <c r="I320" s="63" t="s">
        <v>85</v>
      </c>
      <c r="J320" s="336" t="s">
        <v>259</v>
      </c>
      <c r="K320" s="336"/>
      <c r="L320" s="336"/>
      <c r="M320" s="336"/>
      <c r="N320" s="336"/>
      <c r="O320" s="336"/>
      <c r="P320" s="336"/>
      <c r="Q320" s="337"/>
      <c r="R320" s="56"/>
      <c r="S320" s="49"/>
      <c r="T320" s="49"/>
      <c r="U320" s="49"/>
      <c r="V320" s="49"/>
      <c r="W320" s="49"/>
      <c r="X320" s="49"/>
      <c r="Y320" s="49"/>
      <c r="Z320" s="49"/>
      <c r="AA320" s="49"/>
      <c r="AB320" s="49"/>
      <c r="AC320" s="327"/>
    </row>
    <row r="321" spans="2:29" ht="12">
      <c r="B321" s="365"/>
      <c r="C321" s="377"/>
      <c r="D321" s="381"/>
      <c r="E321" s="381"/>
      <c r="F321" s="437"/>
      <c r="G321" s="438"/>
      <c r="H321" s="439"/>
      <c r="I321" s="63" t="s">
        <v>85</v>
      </c>
      <c r="J321" s="336" t="s">
        <v>266</v>
      </c>
      <c r="K321" s="336"/>
      <c r="L321" s="336"/>
      <c r="M321" s="336"/>
      <c r="N321" s="336"/>
      <c r="O321" s="336"/>
      <c r="P321" s="336"/>
      <c r="Q321" s="337"/>
      <c r="R321" s="56"/>
      <c r="S321" s="49"/>
      <c r="T321" s="49"/>
      <c r="U321" s="49"/>
      <c r="V321" s="49"/>
      <c r="W321" s="49"/>
      <c r="X321" s="49"/>
      <c r="Y321" s="49"/>
      <c r="Z321" s="49"/>
      <c r="AA321" s="49"/>
      <c r="AB321" s="49"/>
      <c r="AC321" s="327"/>
    </row>
    <row r="322" spans="2:29" ht="12">
      <c r="B322" s="397"/>
      <c r="C322" s="444"/>
      <c r="D322" s="392"/>
      <c r="E322" s="392"/>
      <c r="F322" s="424"/>
      <c r="G322" s="425"/>
      <c r="H322" s="426"/>
      <c r="I322" s="66" t="s">
        <v>85</v>
      </c>
      <c r="J322" s="348" t="s">
        <v>260</v>
      </c>
      <c r="K322" s="348"/>
      <c r="L322" s="348"/>
      <c r="M322" s="348"/>
      <c r="N322" s="348"/>
      <c r="O322" s="348"/>
      <c r="P322" s="348"/>
      <c r="Q322" s="349"/>
      <c r="R322" s="183"/>
      <c r="S322" s="70"/>
      <c r="T322" s="70"/>
      <c r="U322" s="70"/>
      <c r="V322" s="70"/>
      <c r="W322" s="70"/>
      <c r="X322" s="70"/>
      <c r="Y322" s="70"/>
      <c r="Z322" s="70"/>
      <c r="AA322" s="70"/>
      <c r="AB322" s="70"/>
      <c r="AC322" s="430"/>
    </row>
    <row r="323" spans="2:29" ht="12">
      <c r="B323" s="365" t="s">
        <v>465</v>
      </c>
      <c r="C323" s="377"/>
      <c r="D323" s="320" t="s">
        <v>512</v>
      </c>
      <c r="E323" s="321"/>
      <c r="F323" s="321"/>
      <c r="G323" s="321"/>
      <c r="H323" s="322"/>
      <c r="I323" s="105"/>
      <c r="J323" s="181"/>
      <c r="K323" s="181"/>
      <c r="L323" s="181"/>
      <c r="M323" s="181"/>
      <c r="N323" s="181"/>
      <c r="O323" s="181"/>
      <c r="P323" s="181"/>
      <c r="Q323" s="182"/>
      <c r="R323" s="144"/>
      <c r="S323" s="79"/>
      <c r="T323" s="79"/>
      <c r="U323" s="79"/>
      <c r="V323" s="79"/>
      <c r="W323" s="79"/>
      <c r="X323" s="79"/>
      <c r="Y323" s="79"/>
      <c r="Z323" s="79"/>
      <c r="AA323" s="79"/>
      <c r="AB323" s="79"/>
      <c r="AC323" s="326"/>
    </row>
    <row r="324" spans="2:29" ht="12">
      <c r="B324" s="365"/>
      <c r="C324" s="377"/>
      <c r="D324" s="323"/>
      <c r="E324" s="324"/>
      <c r="F324" s="324"/>
      <c r="G324" s="324"/>
      <c r="H324" s="325"/>
      <c r="I324" s="94"/>
      <c r="J324" s="51"/>
      <c r="K324" s="51"/>
      <c r="L324" s="51"/>
      <c r="M324" s="51"/>
      <c r="N324" s="51"/>
      <c r="O324" s="51"/>
      <c r="P324" s="51"/>
      <c r="Q324" s="52"/>
      <c r="R324" s="40" t="s">
        <v>85</v>
      </c>
      <c r="S324" s="307" t="s">
        <v>464</v>
      </c>
      <c r="T324" s="307"/>
      <c r="U324" s="307"/>
      <c r="V324" s="307"/>
      <c r="W324" s="307"/>
      <c r="X324" s="307"/>
      <c r="Y324" s="307"/>
      <c r="Z324" s="307"/>
      <c r="AA324" s="307"/>
      <c r="AB324" s="329"/>
      <c r="AC324" s="327"/>
    </row>
    <row r="325" spans="2:29" ht="12">
      <c r="B325" s="365"/>
      <c r="C325" s="377"/>
      <c r="D325" s="323"/>
      <c r="E325" s="324"/>
      <c r="F325" s="324"/>
      <c r="G325" s="324"/>
      <c r="H325" s="325"/>
      <c r="I325" s="63" t="s">
        <v>70</v>
      </c>
      <c r="J325" s="37" t="s">
        <v>109</v>
      </c>
      <c r="K325" s="37"/>
      <c r="L325" s="37"/>
      <c r="M325" s="37"/>
      <c r="N325" s="37"/>
      <c r="O325" s="37"/>
      <c r="P325" s="37"/>
      <c r="Q325" s="39"/>
      <c r="R325" s="40" t="s">
        <v>85</v>
      </c>
      <c r="S325" s="330" t="s">
        <v>274</v>
      </c>
      <c r="T325" s="330"/>
      <c r="U325" s="330"/>
      <c r="V325" s="330"/>
      <c r="W325" s="330"/>
      <c r="X325" s="330"/>
      <c r="Y325" s="330"/>
      <c r="Z325" s="330"/>
      <c r="AA325" s="330"/>
      <c r="AB325" s="331"/>
      <c r="AC325" s="327"/>
    </row>
    <row r="326" spans="2:29" ht="12">
      <c r="B326" s="365"/>
      <c r="C326" s="377"/>
      <c r="D326" s="323"/>
      <c r="E326" s="324"/>
      <c r="F326" s="324"/>
      <c r="G326" s="324"/>
      <c r="H326" s="325"/>
      <c r="I326" s="94"/>
      <c r="J326" s="37"/>
      <c r="K326" s="37"/>
      <c r="L326" s="37"/>
      <c r="M326" s="37"/>
      <c r="N326" s="37"/>
      <c r="O326" s="37"/>
      <c r="P326" s="37"/>
      <c r="Q326" s="39"/>
      <c r="R326" s="48"/>
      <c r="S326" s="255"/>
      <c r="T326" s="98"/>
      <c r="U326" s="98"/>
      <c r="V326" s="98"/>
      <c r="W326" s="98"/>
      <c r="X326" s="98"/>
      <c r="Y326" s="98"/>
      <c r="Z326" s="98"/>
      <c r="AA326" s="98"/>
      <c r="AB326" s="179"/>
      <c r="AC326" s="327"/>
    </row>
    <row r="327" spans="2:29" ht="12">
      <c r="B327" s="365"/>
      <c r="C327" s="377"/>
      <c r="D327" s="323"/>
      <c r="E327" s="324"/>
      <c r="F327" s="324"/>
      <c r="G327" s="324"/>
      <c r="H327" s="325"/>
      <c r="I327" s="94"/>
      <c r="J327" s="37"/>
      <c r="K327" s="37"/>
      <c r="L327" s="37"/>
      <c r="M327" s="37"/>
      <c r="N327" s="37"/>
      <c r="O327" s="37"/>
      <c r="P327" s="37"/>
      <c r="Q327" s="39"/>
      <c r="R327" s="48"/>
      <c r="S327" s="98"/>
      <c r="T327" s="98"/>
      <c r="U327" s="98"/>
      <c r="V327" s="98"/>
      <c r="W327" s="98"/>
      <c r="X327" s="98"/>
      <c r="Y327" s="98"/>
      <c r="Z327" s="98"/>
      <c r="AA327" s="98"/>
      <c r="AB327" s="98"/>
      <c r="AC327" s="327"/>
    </row>
    <row r="328" spans="2:29" ht="13.5">
      <c r="B328" s="365"/>
      <c r="C328" s="377"/>
      <c r="D328" s="431"/>
      <c r="E328" s="171" t="s">
        <v>509</v>
      </c>
      <c r="F328" s="433" t="s">
        <v>510</v>
      </c>
      <c r="G328" s="434"/>
      <c r="H328" s="435"/>
      <c r="I328" s="37"/>
      <c r="J328" s="37"/>
      <c r="K328" s="37"/>
      <c r="L328" s="37"/>
      <c r="M328" s="37"/>
      <c r="N328" s="37"/>
      <c r="O328" s="37"/>
      <c r="P328" s="37"/>
      <c r="Q328" s="39"/>
      <c r="R328" s="157"/>
      <c r="S328" s="97"/>
      <c r="T328" s="97"/>
      <c r="U328" s="97"/>
      <c r="V328" s="97"/>
      <c r="W328" s="97"/>
      <c r="X328" s="97"/>
      <c r="Y328" s="97"/>
      <c r="Z328" s="97"/>
      <c r="AA328" s="97"/>
      <c r="AB328" s="97"/>
      <c r="AC328" s="327"/>
    </row>
    <row r="329" spans="2:29" ht="12">
      <c r="B329" s="365"/>
      <c r="C329" s="377"/>
      <c r="D329" s="431"/>
      <c r="E329" s="436" t="s">
        <v>278</v>
      </c>
      <c r="F329" s="421" t="s">
        <v>461</v>
      </c>
      <c r="G329" s="422"/>
      <c r="H329" s="423"/>
      <c r="I329" s="37"/>
      <c r="J329" s="37"/>
      <c r="K329" s="37"/>
      <c r="L329" s="37"/>
      <c r="M329" s="37"/>
      <c r="N329" s="37"/>
      <c r="O329" s="37"/>
      <c r="P329" s="37"/>
      <c r="Q329" s="39"/>
      <c r="R329" s="157"/>
      <c r="S329" s="97"/>
      <c r="T329" s="97"/>
      <c r="U329" s="97"/>
      <c r="V329" s="97"/>
      <c r="W329" s="97"/>
      <c r="X329" s="97"/>
      <c r="Y329" s="97"/>
      <c r="Z329" s="97"/>
      <c r="AA329" s="97"/>
      <c r="AB329" s="99"/>
      <c r="AC329" s="327"/>
    </row>
    <row r="330" spans="2:29" ht="12">
      <c r="B330" s="365"/>
      <c r="C330" s="377"/>
      <c r="D330" s="431"/>
      <c r="E330" s="381"/>
      <c r="F330" s="437"/>
      <c r="G330" s="438"/>
      <c r="H330" s="439"/>
      <c r="I330" s="94"/>
      <c r="J330" s="95"/>
      <c r="K330" s="95"/>
      <c r="L330" s="95"/>
      <c r="M330" s="95"/>
      <c r="N330" s="95"/>
      <c r="O330" s="95"/>
      <c r="P330" s="95"/>
      <c r="Q330" s="96"/>
      <c r="R330" s="157"/>
      <c r="S330" s="97"/>
      <c r="T330" s="97"/>
      <c r="U330" s="97"/>
      <c r="V330" s="97"/>
      <c r="W330" s="97"/>
      <c r="X330" s="97"/>
      <c r="Y330" s="97"/>
      <c r="Z330" s="97"/>
      <c r="AA330" s="97"/>
      <c r="AB330" s="177" t="s">
        <v>110</v>
      </c>
      <c r="AC330" s="327"/>
    </row>
    <row r="331" spans="2:29" ht="12">
      <c r="B331" s="365"/>
      <c r="C331" s="377"/>
      <c r="D331" s="431"/>
      <c r="E331" s="381"/>
      <c r="F331" s="424"/>
      <c r="G331" s="425"/>
      <c r="H331" s="426"/>
      <c r="I331" s="63" t="s">
        <v>85</v>
      </c>
      <c r="J331" s="37" t="s">
        <v>188</v>
      </c>
      <c r="K331" s="37"/>
      <c r="L331" s="37"/>
      <c r="M331" s="37"/>
      <c r="N331" s="37"/>
      <c r="O331" s="37"/>
      <c r="P331" s="37"/>
      <c r="Q331" s="39"/>
      <c r="R331" s="157" t="s">
        <v>280</v>
      </c>
      <c r="S331" s="97"/>
      <c r="T331" s="97"/>
      <c r="U331" s="97"/>
      <c r="V331" s="97"/>
      <c r="W331" s="97"/>
      <c r="X331" s="97"/>
      <c r="Y331" s="299"/>
      <c r="Z331" s="299"/>
      <c r="AA331" s="97" t="s">
        <v>119</v>
      </c>
      <c r="AB331" s="99"/>
      <c r="AC331" s="327"/>
    </row>
    <row r="332" spans="2:29" ht="12">
      <c r="B332" s="365"/>
      <c r="C332" s="377"/>
      <c r="D332" s="431"/>
      <c r="E332" s="381"/>
      <c r="F332" s="421" t="s">
        <v>283</v>
      </c>
      <c r="G332" s="422"/>
      <c r="H332" s="423"/>
      <c r="I332" s="63" t="s">
        <v>85</v>
      </c>
      <c r="J332" s="37" t="s">
        <v>284</v>
      </c>
      <c r="K332" s="37"/>
      <c r="L332" s="37"/>
      <c r="M332" s="37"/>
      <c r="N332" s="37"/>
      <c r="O332" s="37"/>
      <c r="P332" s="37"/>
      <c r="Q332" s="39"/>
      <c r="R332" s="157" t="s">
        <v>285</v>
      </c>
      <c r="S332" s="97"/>
      <c r="T332" s="97"/>
      <c r="U332" s="97"/>
      <c r="V332" s="97"/>
      <c r="W332" s="97"/>
      <c r="X332" s="97"/>
      <c r="Y332" s="299"/>
      <c r="Z332" s="299"/>
      <c r="AA332" s="97" t="s">
        <v>119</v>
      </c>
      <c r="AB332" s="99"/>
      <c r="AC332" s="327"/>
    </row>
    <row r="333" spans="2:29" ht="12">
      <c r="B333" s="365"/>
      <c r="C333" s="377"/>
      <c r="D333" s="431"/>
      <c r="E333" s="381"/>
      <c r="F333" s="424"/>
      <c r="G333" s="425"/>
      <c r="H333" s="426"/>
      <c r="I333" s="174"/>
      <c r="J333" s="95"/>
      <c r="K333" s="95"/>
      <c r="L333" s="95"/>
      <c r="M333" s="95"/>
      <c r="N333" s="95"/>
      <c r="O333" s="95"/>
      <c r="P333" s="95"/>
      <c r="Q333" s="96"/>
      <c r="R333" s="157" t="s">
        <v>287</v>
      </c>
      <c r="S333" s="97"/>
      <c r="T333" s="97"/>
      <c r="U333" s="97"/>
      <c r="V333" s="97"/>
      <c r="W333" s="97"/>
      <c r="X333" s="97"/>
      <c r="Y333" s="299"/>
      <c r="Z333" s="299"/>
      <c r="AA333" s="97" t="s">
        <v>119</v>
      </c>
      <c r="AB333" s="99"/>
      <c r="AC333" s="327"/>
    </row>
    <row r="334" spans="2:29" ht="12">
      <c r="B334" s="365"/>
      <c r="C334" s="377"/>
      <c r="D334" s="431"/>
      <c r="E334" s="381"/>
      <c r="F334" s="421" t="s">
        <v>289</v>
      </c>
      <c r="G334" s="422"/>
      <c r="H334" s="423"/>
      <c r="I334" s="186"/>
      <c r="J334" s="95"/>
      <c r="K334" s="95"/>
      <c r="L334" s="95"/>
      <c r="M334" s="95"/>
      <c r="N334" s="95"/>
      <c r="O334" s="95"/>
      <c r="P334" s="95"/>
      <c r="Q334" s="96"/>
      <c r="R334" s="157"/>
      <c r="S334" s="97"/>
      <c r="T334" s="97"/>
      <c r="U334" s="97"/>
      <c r="V334" s="97"/>
      <c r="W334" s="97"/>
      <c r="X334" s="97"/>
      <c r="Y334" s="393"/>
      <c r="Z334" s="393"/>
      <c r="AA334" s="97"/>
      <c r="AB334" s="99"/>
      <c r="AC334" s="327"/>
    </row>
    <row r="335" spans="2:29" ht="12">
      <c r="B335" s="365"/>
      <c r="C335" s="377"/>
      <c r="D335" s="432"/>
      <c r="E335" s="392"/>
      <c r="F335" s="424"/>
      <c r="G335" s="425"/>
      <c r="H335" s="426"/>
      <c r="I335" s="187"/>
      <c r="J335" s="101"/>
      <c r="K335" s="101"/>
      <c r="L335" s="101"/>
      <c r="M335" s="101"/>
      <c r="N335" s="101"/>
      <c r="O335" s="101"/>
      <c r="P335" s="101"/>
      <c r="Q335" s="102"/>
      <c r="R335" s="88"/>
      <c r="S335" s="88"/>
      <c r="T335" s="88"/>
      <c r="U335" s="88"/>
      <c r="V335" s="88"/>
      <c r="W335" s="88"/>
      <c r="X335" s="88"/>
      <c r="Y335" s="88"/>
      <c r="Z335" s="88"/>
      <c r="AA335" s="88"/>
      <c r="AB335" s="90"/>
      <c r="AC335" s="430"/>
    </row>
    <row r="336" spans="2:29" ht="12">
      <c r="B336" s="365"/>
      <c r="C336" s="377"/>
      <c r="D336" s="338" t="s">
        <v>513</v>
      </c>
      <c r="E336" s="339"/>
      <c r="F336" s="339"/>
      <c r="G336" s="339"/>
      <c r="H336" s="340"/>
      <c r="I336" s="57" t="s">
        <v>70</v>
      </c>
      <c r="J336" s="58" t="s">
        <v>109</v>
      </c>
      <c r="K336" s="58"/>
      <c r="L336" s="58"/>
      <c r="M336" s="58"/>
      <c r="N336" s="58"/>
      <c r="O336" s="58"/>
      <c r="P336" s="58"/>
      <c r="Q336" s="59"/>
      <c r="R336" s="79"/>
      <c r="S336" s="79"/>
      <c r="T336" s="79"/>
      <c r="U336" s="79"/>
      <c r="V336" s="79"/>
      <c r="W336" s="79"/>
      <c r="X336" s="79"/>
      <c r="Y336" s="79"/>
      <c r="Z336" s="79"/>
      <c r="AA336" s="79"/>
      <c r="AB336" s="79"/>
      <c r="AC336" s="326"/>
    </row>
    <row r="337" spans="2:29" ht="12">
      <c r="B337" s="365"/>
      <c r="C337" s="377"/>
      <c r="D337" s="341"/>
      <c r="E337" s="342"/>
      <c r="F337" s="342"/>
      <c r="G337" s="342"/>
      <c r="H337" s="343"/>
      <c r="I337" s="63" t="s">
        <v>85</v>
      </c>
      <c r="J337" s="37" t="s">
        <v>188</v>
      </c>
      <c r="K337" s="37"/>
      <c r="L337" s="37"/>
      <c r="M337" s="37"/>
      <c r="N337" s="37"/>
      <c r="O337" s="37"/>
      <c r="P337" s="37"/>
      <c r="Q337" s="39"/>
      <c r="R337" s="306" t="s">
        <v>308</v>
      </c>
      <c r="S337" s="307"/>
      <c r="T337" s="307"/>
      <c r="U337" s="307"/>
      <c r="V337" s="307"/>
      <c r="W337" s="307"/>
      <c r="X337" s="307"/>
      <c r="Y337" s="299"/>
      <c r="Z337" s="299"/>
      <c r="AA337" s="49" t="s">
        <v>119</v>
      </c>
      <c r="AB337" s="49"/>
      <c r="AC337" s="327"/>
    </row>
    <row r="338" spans="2:29" ht="12.75" thickBot="1">
      <c r="B338" s="378"/>
      <c r="C338" s="379"/>
      <c r="D338" s="427"/>
      <c r="E338" s="428"/>
      <c r="F338" s="428"/>
      <c r="G338" s="428"/>
      <c r="H338" s="429"/>
      <c r="I338" s="190" t="s">
        <v>85</v>
      </c>
      <c r="J338" s="148" t="s">
        <v>284</v>
      </c>
      <c r="K338" s="148"/>
      <c r="L338" s="148"/>
      <c r="M338" s="148"/>
      <c r="N338" s="148"/>
      <c r="O338" s="148"/>
      <c r="P338" s="148"/>
      <c r="Q338" s="149"/>
      <c r="R338" s="151"/>
      <c r="S338" s="151"/>
      <c r="T338" s="151"/>
      <c r="U338" s="151"/>
      <c r="V338" s="151"/>
      <c r="W338" s="151"/>
      <c r="X338" s="151"/>
      <c r="Y338" s="151"/>
      <c r="Z338" s="151"/>
      <c r="AA338" s="151"/>
      <c r="AB338" s="151"/>
      <c r="AC338" s="328"/>
    </row>
    <row r="339" spans="2:29" ht="12">
      <c r="B339" s="401" t="s">
        <v>459</v>
      </c>
      <c r="C339" s="402"/>
      <c r="D339" s="407" t="s">
        <v>514</v>
      </c>
      <c r="E339" s="408"/>
      <c r="F339" s="408"/>
      <c r="G339" s="408"/>
      <c r="H339" s="409"/>
      <c r="I339" s="152" t="s">
        <v>70</v>
      </c>
      <c r="J339" s="416" t="s">
        <v>312</v>
      </c>
      <c r="K339" s="416"/>
      <c r="L339" s="416"/>
      <c r="M339" s="416"/>
      <c r="N339" s="416"/>
      <c r="O339" s="416"/>
      <c r="P339" s="416"/>
      <c r="Q339" s="417"/>
      <c r="R339" s="32"/>
      <c r="S339" s="33"/>
      <c r="T339" s="33"/>
      <c r="U339" s="33"/>
      <c r="V339" s="33"/>
      <c r="W339" s="33"/>
      <c r="X339" s="33"/>
      <c r="Y339" s="33"/>
      <c r="Z339" s="33"/>
      <c r="AA339" s="33"/>
      <c r="AB339" s="33"/>
      <c r="AC339" s="418"/>
    </row>
    <row r="340" spans="2:29" ht="12">
      <c r="B340" s="403"/>
      <c r="C340" s="404"/>
      <c r="D340" s="410"/>
      <c r="E340" s="411"/>
      <c r="F340" s="411"/>
      <c r="G340" s="411"/>
      <c r="H340" s="412"/>
      <c r="I340" s="63" t="s">
        <v>85</v>
      </c>
      <c r="J340" s="336" t="s">
        <v>313</v>
      </c>
      <c r="K340" s="336"/>
      <c r="L340" s="336"/>
      <c r="M340" s="336"/>
      <c r="N340" s="336"/>
      <c r="O340" s="336"/>
      <c r="P340" s="336"/>
      <c r="Q340" s="337"/>
      <c r="R340" s="56"/>
      <c r="S340" s="49"/>
      <c r="T340" s="49"/>
      <c r="U340" s="49"/>
      <c r="V340" s="49"/>
      <c r="W340" s="49"/>
      <c r="X340" s="49"/>
      <c r="Y340" s="49"/>
      <c r="Z340" s="49"/>
      <c r="AA340" s="49"/>
      <c r="AB340" s="49"/>
      <c r="AC340" s="327"/>
    </row>
    <row r="341" spans="2:29" ht="12.75" thickBot="1">
      <c r="B341" s="405"/>
      <c r="C341" s="406"/>
      <c r="D341" s="413"/>
      <c r="E341" s="414"/>
      <c r="F341" s="414"/>
      <c r="G341" s="414"/>
      <c r="H341" s="415"/>
      <c r="I341" s="190" t="s">
        <v>85</v>
      </c>
      <c r="J341" s="419" t="s">
        <v>314</v>
      </c>
      <c r="K341" s="419"/>
      <c r="L341" s="419"/>
      <c r="M341" s="419"/>
      <c r="N341" s="419"/>
      <c r="O341" s="419"/>
      <c r="P341" s="419"/>
      <c r="Q341" s="420"/>
      <c r="R341" s="150"/>
      <c r="S341" s="151"/>
      <c r="T341" s="151"/>
      <c r="U341" s="151"/>
      <c r="V341" s="151"/>
      <c r="W341" s="151"/>
      <c r="X341" s="151"/>
      <c r="Y341" s="151"/>
      <c r="Z341" s="151"/>
      <c r="AA341" s="151"/>
      <c r="AB341" s="151"/>
      <c r="AC341" s="328"/>
    </row>
    <row r="342" spans="2:29" ht="12.75" thickBot="1">
      <c r="B342" s="395" t="s">
        <v>333</v>
      </c>
      <c r="C342" s="396"/>
      <c r="D342" s="396"/>
      <c r="E342" s="396"/>
      <c r="F342" s="396"/>
      <c r="G342" s="396"/>
      <c r="H342" s="396"/>
      <c r="I342" s="194"/>
      <c r="J342" s="194"/>
      <c r="K342" s="194"/>
      <c r="L342" s="194"/>
      <c r="M342" s="194"/>
      <c r="N342" s="194"/>
      <c r="O342" s="194"/>
      <c r="P342" s="194"/>
      <c r="Q342" s="194"/>
      <c r="R342" s="195"/>
      <c r="S342" s="195"/>
      <c r="T342" s="195"/>
      <c r="U342" s="195"/>
      <c r="V342" s="195"/>
      <c r="W342" s="195"/>
      <c r="X342" s="195"/>
      <c r="Y342" s="195"/>
      <c r="Z342" s="195"/>
      <c r="AA342" s="195"/>
      <c r="AB342" s="195"/>
      <c r="AC342" s="196"/>
    </row>
    <row r="343" spans="2:29" ht="12">
      <c r="B343" s="363" t="s">
        <v>334</v>
      </c>
      <c r="C343" s="371"/>
      <c r="D343" s="371" t="s">
        <v>44</v>
      </c>
      <c r="E343" s="371"/>
      <c r="F343" s="371"/>
      <c r="G343" s="371"/>
      <c r="H343" s="372"/>
      <c r="I343" s="152" t="s">
        <v>70</v>
      </c>
      <c r="J343" s="30" t="s">
        <v>335</v>
      </c>
      <c r="K343" s="163"/>
      <c r="L343" s="163"/>
      <c r="M343" s="163"/>
      <c r="N343" s="163"/>
      <c r="O343" s="163"/>
      <c r="P343" s="163"/>
      <c r="Q343" s="164"/>
      <c r="R343" s="165"/>
      <c r="S343" s="166"/>
      <c r="T343" s="166"/>
      <c r="U343" s="166"/>
      <c r="V343" s="166"/>
      <c r="W343" s="166"/>
      <c r="X343" s="166"/>
      <c r="Y343" s="166"/>
      <c r="Z343" s="166"/>
      <c r="AA343" s="166"/>
      <c r="AB343" s="166"/>
      <c r="AC343" s="373"/>
    </row>
    <row r="344" spans="2:29" ht="12">
      <c r="B344" s="365"/>
      <c r="C344" s="342"/>
      <c r="D344" s="345"/>
      <c r="E344" s="345"/>
      <c r="F344" s="345"/>
      <c r="G344" s="345"/>
      <c r="H344" s="346"/>
      <c r="I344" s="168" t="s">
        <v>70</v>
      </c>
      <c r="J344" s="336" t="s">
        <v>317</v>
      </c>
      <c r="K344" s="336"/>
      <c r="L344" s="168" t="s">
        <v>85</v>
      </c>
      <c r="M344" s="336" t="s">
        <v>318</v>
      </c>
      <c r="N344" s="336"/>
      <c r="O344" s="336"/>
      <c r="P344" s="51"/>
      <c r="Q344" s="52"/>
      <c r="R344" s="87"/>
      <c r="S344" s="88"/>
      <c r="T344" s="88"/>
      <c r="U344" s="88"/>
      <c r="V344" s="88"/>
      <c r="W344" s="88"/>
      <c r="X344" s="88"/>
      <c r="Y344" s="88"/>
      <c r="Z344" s="88"/>
      <c r="AA344" s="88"/>
      <c r="AB344" s="88"/>
      <c r="AC344" s="335"/>
    </row>
    <row r="345" spans="2:29" ht="12">
      <c r="B345" s="365"/>
      <c r="C345" s="342"/>
      <c r="D345" s="338" t="s">
        <v>515</v>
      </c>
      <c r="E345" s="339"/>
      <c r="F345" s="339"/>
      <c r="G345" s="339"/>
      <c r="H345" s="340"/>
      <c r="I345" s="254"/>
      <c r="J345" s="252"/>
      <c r="K345" s="252"/>
      <c r="L345" s="253"/>
      <c r="M345" s="252"/>
      <c r="N345" s="252"/>
      <c r="O345" s="252"/>
      <c r="P345" s="252"/>
      <c r="Q345" s="251"/>
      <c r="R345" s="157"/>
      <c r="S345" s="97"/>
      <c r="T345" s="97"/>
      <c r="U345" s="97"/>
      <c r="V345" s="97"/>
      <c r="W345" s="97"/>
      <c r="X345" s="97"/>
      <c r="Y345" s="97"/>
      <c r="Z345" s="97"/>
      <c r="AA345" s="97"/>
      <c r="AB345" s="97"/>
      <c r="AC345" s="169"/>
    </row>
    <row r="346" spans="2:29" ht="12">
      <c r="B346" s="365"/>
      <c r="C346" s="342"/>
      <c r="D346" s="35"/>
      <c r="E346" s="398" t="s">
        <v>516</v>
      </c>
      <c r="F346" s="399"/>
      <c r="G346" s="399"/>
      <c r="H346" s="400"/>
      <c r="I346" s="197"/>
      <c r="J346" s="198"/>
      <c r="K346" s="198"/>
      <c r="L346" s="197"/>
      <c r="M346" s="198"/>
      <c r="N346" s="198"/>
      <c r="O346" s="198"/>
      <c r="P346" s="198"/>
      <c r="Q346" s="201"/>
      <c r="R346" s="157"/>
      <c r="S346" s="97"/>
      <c r="T346" s="97"/>
      <c r="U346" s="97"/>
      <c r="V346" s="97"/>
      <c r="W346" s="97"/>
      <c r="X346" s="97"/>
      <c r="Y346" s="97"/>
      <c r="Z346" s="97"/>
      <c r="AA346" s="97"/>
      <c r="AB346" s="97"/>
      <c r="AC346" s="169"/>
    </row>
    <row r="347" spans="2:29" ht="12">
      <c r="B347" s="365"/>
      <c r="C347" s="342"/>
      <c r="D347" s="341"/>
      <c r="E347" s="338" t="s">
        <v>517</v>
      </c>
      <c r="F347" s="339"/>
      <c r="G347" s="339"/>
      <c r="H347" s="340"/>
      <c r="I347" s="197"/>
      <c r="J347" s="198"/>
      <c r="K347" s="198"/>
      <c r="L347" s="197"/>
      <c r="M347" s="198"/>
      <c r="N347" s="199" t="s">
        <v>85</v>
      </c>
      <c r="O347" s="354" t="s">
        <v>336</v>
      </c>
      <c r="P347" s="354"/>
      <c r="Q347" s="374"/>
      <c r="R347" s="91"/>
      <c r="S347" s="92"/>
      <c r="T347" s="92"/>
      <c r="U347" s="92"/>
      <c r="V347" s="92"/>
      <c r="W347" s="92"/>
      <c r="X347" s="92"/>
      <c r="Y347" s="92"/>
      <c r="Z347" s="92"/>
      <c r="AA347" s="92"/>
      <c r="AB347" s="92"/>
      <c r="AC347" s="333"/>
    </row>
    <row r="348" spans="2:29" ht="12">
      <c r="B348" s="365"/>
      <c r="C348" s="342"/>
      <c r="D348" s="341"/>
      <c r="E348" s="341"/>
      <c r="F348" s="342"/>
      <c r="G348" s="342"/>
      <c r="H348" s="343"/>
      <c r="I348" s="168" t="s">
        <v>70</v>
      </c>
      <c r="J348" s="336" t="s">
        <v>337</v>
      </c>
      <c r="K348" s="336"/>
      <c r="L348" s="336"/>
      <c r="M348" s="336"/>
      <c r="N348" s="336"/>
      <c r="O348" s="336"/>
      <c r="P348" s="336"/>
      <c r="Q348" s="337"/>
      <c r="R348" s="157"/>
      <c r="S348" s="97"/>
      <c r="T348" s="97"/>
      <c r="U348" s="97"/>
      <c r="V348" s="97"/>
      <c r="W348" s="97"/>
      <c r="X348" s="97"/>
      <c r="Y348" s="97"/>
      <c r="Z348" s="97"/>
      <c r="AA348" s="97"/>
      <c r="AB348" s="97"/>
      <c r="AC348" s="334"/>
    </row>
    <row r="349" spans="2:29" ht="12">
      <c r="B349" s="365"/>
      <c r="C349" s="342"/>
      <c r="D349" s="341"/>
      <c r="E349" s="344"/>
      <c r="F349" s="345"/>
      <c r="G349" s="345"/>
      <c r="H349" s="346"/>
      <c r="I349" s="170" t="s">
        <v>70</v>
      </c>
      <c r="J349" s="348" t="s">
        <v>338</v>
      </c>
      <c r="K349" s="348"/>
      <c r="L349" s="348"/>
      <c r="M349" s="348"/>
      <c r="N349" s="348"/>
      <c r="O349" s="348"/>
      <c r="P349" s="348"/>
      <c r="Q349" s="349"/>
      <c r="R349" s="87"/>
      <c r="S349" s="88"/>
      <c r="T349" s="88"/>
      <c r="U349" s="88"/>
      <c r="V349" s="88"/>
      <c r="W349" s="88"/>
      <c r="X349" s="88"/>
      <c r="Y349" s="88"/>
      <c r="Z349" s="88"/>
      <c r="AA349" s="88"/>
      <c r="AB349" s="88"/>
      <c r="AC349" s="335"/>
    </row>
    <row r="350" spans="2:29" ht="12">
      <c r="B350" s="365"/>
      <c r="C350" s="342"/>
      <c r="D350" s="341"/>
      <c r="E350" s="338" t="s">
        <v>456</v>
      </c>
      <c r="F350" s="339"/>
      <c r="G350" s="339"/>
      <c r="H350" s="340"/>
      <c r="I350" s="197"/>
      <c r="J350" s="198"/>
      <c r="K350" s="198"/>
      <c r="L350" s="197"/>
      <c r="M350" s="198"/>
      <c r="N350" s="199" t="s">
        <v>85</v>
      </c>
      <c r="O350" s="354" t="s">
        <v>336</v>
      </c>
      <c r="P350" s="354"/>
      <c r="Q350" s="374"/>
      <c r="R350" s="200" t="s">
        <v>85</v>
      </c>
      <c r="S350" s="356" t="s">
        <v>339</v>
      </c>
      <c r="T350" s="356"/>
      <c r="U350" s="356"/>
      <c r="V350" s="356"/>
      <c r="W350" s="356"/>
      <c r="X350" s="356"/>
      <c r="Y350" s="356"/>
      <c r="Z350" s="356"/>
      <c r="AA350" s="356"/>
      <c r="AB350" s="394"/>
      <c r="AC350" s="333"/>
    </row>
    <row r="351" spans="2:29" ht="12">
      <c r="B351" s="365"/>
      <c r="C351" s="342"/>
      <c r="D351" s="341"/>
      <c r="E351" s="341"/>
      <c r="F351" s="342"/>
      <c r="G351" s="342"/>
      <c r="H351" s="343"/>
      <c r="I351" s="168" t="s">
        <v>70</v>
      </c>
      <c r="J351" s="336" t="s">
        <v>341</v>
      </c>
      <c r="K351" s="336"/>
      <c r="L351" s="336"/>
      <c r="M351" s="336"/>
      <c r="N351" s="336"/>
      <c r="O351" s="336"/>
      <c r="P351" s="336"/>
      <c r="Q351" s="337"/>
      <c r="R351" s="40" t="s">
        <v>85</v>
      </c>
      <c r="S351" s="307" t="s">
        <v>343</v>
      </c>
      <c r="T351" s="307"/>
      <c r="U351" s="307"/>
      <c r="V351" s="307"/>
      <c r="W351" s="307"/>
      <c r="X351" s="307"/>
      <c r="Y351" s="307"/>
      <c r="Z351" s="307"/>
      <c r="AA351" s="307"/>
      <c r="AB351" s="329"/>
      <c r="AC351" s="334"/>
    </row>
    <row r="352" spans="2:29" ht="12">
      <c r="B352" s="365"/>
      <c r="C352" s="342"/>
      <c r="D352" s="341"/>
      <c r="E352" s="341"/>
      <c r="F352" s="345"/>
      <c r="G352" s="345"/>
      <c r="H352" s="346"/>
      <c r="I352" s="170" t="s">
        <v>70</v>
      </c>
      <c r="J352" s="348" t="s">
        <v>344</v>
      </c>
      <c r="K352" s="348"/>
      <c r="L352" s="348"/>
      <c r="M352" s="348"/>
      <c r="N352" s="348"/>
      <c r="O352" s="348"/>
      <c r="P352" s="348"/>
      <c r="Q352" s="349"/>
      <c r="R352" s="87"/>
      <c r="S352" s="88"/>
      <c r="T352" s="88"/>
      <c r="U352" s="88"/>
      <c r="V352" s="88"/>
      <c r="W352" s="88"/>
      <c r="X352" s="88"/>
      <c r="Y352" s="88"/>
      <c r="Z352" s="88"/>
      <c r="AA352" s="88"/>
      <c r="AB352" s="90"/>
      <c r="AC352" s="334"/>
    </row>
    <row r="353" spans="2:29" ht="12">
      <c r="B353" s="365"/>
      <c r="C353" s="342"/>
      <c r="D353" s="341"/>
      <c r="E353" s="381"/>
      <c r="F353" s="339" t="s">
        <v>518</v>
      </c>
      <c r="G353" s="339"/>
      <c r="H353" s="340"/>
      <c r="I353" s="106"/>
      <c r="J353" s="106"/>
      <c r="K353" s="106"/>
      <c r="L353" s="106"/>
      <c r="M353" s="106"/>
      <c r="N353" s="197"/>
      <c r="O353" s="198"/>
      <c r="P353" s="198"/>
      <c r="Q353" s="201"/>
      <c r="R353" s="91"/>
      <c r="S353" s="92"/>
      <c r="T353" s="202"/>
      <c r="U353" s="92"/>
      <c r="V353" s="92"/>
      <c r="W353" s="92"/>
      <c r="X353" s="203"/>
      <c r="Y353" s="203"/>
      <c r="Z353" s="203"/>
      <c r="AA353" s="92"/>
      <c r="AB353" s="80" t="s">
        <v>110</v>
      </c>
      <c r="AC353" s="334"/>
    </row>
    <row r="354" spans="2:29" ht="12">
      <c r="B354" s="365"/>
      <c r="C354" s="342"/>
      <c r="D354" s="341"/>
      <c r="E354" s="381"/>
      <c r="F354" s="342"/>
      <c r="G354" s="342"/>
      <c r="H354" s="343"/>
      <c r="I354" s="95"/>
      <c r="J354" s="95"/>
      <c r="K354" s="95"/>
      <c r="L354" s="95"/>
      <c r="M354" s="95"/>
      <c r="N354" s="168" t="s">
        <v>85</v>
      </c>
      <c r="O354" s="336" t="s">
        <v>336</v>
      </c>
      <c r="P354" s="336"/>
      <c r="Q354" s="337"/>
      <c r="R354" s="157"/>
      <c r="S354" s="97"/>
      <c r="T354" s="9" t="s">
        <v>345</v>
      </c>
      <c r="U354" s="97"/>
      <c r="V354" s="97"/>
      <c r="W354" s="97"/>
      <c r="X354" s="299"/>
      <c r="Y354" s="299"/>
      <c r="Z354" s="299"/>
      <c r="AA354" s="97" t="s">
        <v>119</v>
      </c>
      <c r="AB354" s="99"/>
      <c r="AC354" s="334"/>
    </row>
    <row r="355" spans="2:29" ht="12">
      <c r="B355" s="365"/>
      <c r="C355" s="342"/>
      <c r="D355" s="341"/>
      <c r="E355" s="381"/>
      <c r="F355" s="342"/>
      <c r="G355" s="342"/>
      <c r="H355" s="343"/>
      <c r="I355" s="63" t="s">
        <v>85</v>
      </c>
      <c r="J355" s="336" t="s">
        <v>193</v>
      </c>
      <c r="K355" s="336"/>
      <c r="L355" s="336"/>
      <c r="M355" s="336"/>
      <c r="N355" s="336"/>
      <c r="O355" s="336"/>
      <c r="P355" s="336"/>
      <c r="Q355" s="337"/>
      <c r="R355" s="40" t="s">
        <v>85</v>
      </c>
      <c r="S355" s="307" t="s">
        <v>348</v>
      </c>
      <c r="T355" s="307"/>
      <c r="U355" s="307"/>
      <c r="V355" s="307"/>
      <c r="W355" s="307"/>
      <c r="X355" s="307"/>
      <c r="Y355" s="307"/>
      <c r="Z355" s="307"/>
      <c r="AA355" s="307"/>
      <c r="AB355" s="329"/>
      <c r="AC355" s="334"/>
    </row>
    <row r="356" spans="2:29" ht="12">
      <c r="B356" s="365"/>
      <c r="C356" s="342"/>
      <c r="D356" s="341"/>
      <c r="E356" s="381"/>
      <c r="F356" s="342"/>
      <c r="G356" s="342"/>
      <c r="H356" s="343"/>
      <c r="I356" s="63" t="s">
        <v>85</v>
      </c>
      <c r="J356" s="336" t="s">
        <v>196</v>
      </c>
      <c r="K356" s="336"/>
      <c r="L356" s="336"/>
      <c r="M356" s="336"/>
      <c r="N356" s="336"/>
      <c r="O356" s="336"/>
      <c r="P356" s="336"/>
      <c r="Q356" s="337"/>
      <c r="R356" s="40" t="s">
        <v>85</v>
      </c>
      <c r="S356" s="307" t="s">
        <v>455</v>
      </c>
      <c r="T356" s="307"/>
      <c r="U356" s="307"/>
      <c r="V356" s="307"/>
      <c r="W356" s="307"/>
      <c r="X356" s="307"/>
      <c r="Y356" s="307"/>
      <c r="Z356" s="307"/>
      <c r="AA356" s="307"/>
      <c r="AB356" s="329"/>
      <c r="AC356" s="334"/>
    </row>
    <row r="357" spans="2:29" ht="12">
      <c r="B357" s="365"/>
      <c r="C357" s="342"/>
      <c r="D357" s="341"/>
      <c r="E357" s="381"/>
      <c r="F357" s="345"/>
      <c r="G357" s="345"/>
      <c r="H357" s="346"/>
      <c r="I357" s="101"/>
      <c r="J357" s="101"/>
      <c r="K357" s="101"/>
      <c r="L357" s="101"/>
      <c r="M357" s="101"/>
      <c r="N357" s="101"/>
      <c r="O357" s="101"/>
      <c r="P357" s="101"/>
      <c r="Q357" s="102"/>
      <c r="R357" s="87"/>
      <c r="S357" s="88"/>
      <c r="T357" s="88" t="s">
        <v>351</v>
      </c>
      <c r="U357" s="88"/>
      <c r="V357" s="88"/>
      <c r="W357" s="88"/>
      <c r="X357" s="89"/>
      <c r="Y357" s="88" t="s">
        <v>251</v>
      </c>
      <c r="Z357" s="69"/>
      <c r="AA357" s="69"/>
      <c r="AB357" s="90"/>
      <c r="AC357" s="334"/>
    </row>
    <row r="358" spans="2:29" ht="12">
      <c r="B358" s="365"/>
      <c r="C358" s="342"/>
      <c r="D358" s="341"/>
      <c r="E358" s="381"/>
      <c r="F358" s="339" t="s">
        <v>519</v>
      </c>
      <c r="G358" s="339"/>
      <c r="H358" s="340"/>
      <c r="I358" s="197"/>
      <c r="J358" s="198"/>
      <c r="K358" s="198"/>
      <c r="L358" s="197"/>
      <c r="M358" s="198"/>
      <c r="N358" s="199" t="s">
        <v>85</v>
      </c>
      <c r="O358" s="354" t="s">
        <v>336</v>
      </c>
      <c r="P358" s="354"/>
      <c r="Q358" s="374"/>
      <c r="R358" s="91"/>
      <c r="S358" s="92"/>
      <c r="T358" s="92"/>
      <c r="U358" s="92"/>
      <c r="V358" s="92"/>
      <c r="W358" s="92"/>
      <c r="X358" s="92"/>
      <c r="Y358" s="92"/>
      <c r="Z358" s="92"/>
      <c r="AA358" s="79"/>
      <c r="AB358" s="80" t="s">
        <v>110</v>
      </c>
      <c r="AC358" s="334"/>
    </row>
    <row r="359" spans="2:29" ht="12">
      <c r="B359" s="365"/>
      <c r="C359" s="342"/>
      <c r="D359" s="341"/>
      <c r="E359" s="381"/>
      <c r="F359" s="342"/>
      <c r="G359" s="345"/>
      <c r="H359" s="346"/>
      <c r="I359" s="170" t="s">
        <v>70</v>
      </c>
      <c r="J359" s="348" t="s">
        <v>317</v>
      </c>
      <c r="K359" s="348"/>
      <c r="L359" s="170" t="s">
        <v>85</v>
      </c>
      <c r="M359" s="348" t="s">
        <v>318</v>
      </c>
      <c r="N359" s="348"/>
      <c r="O359" s="348"/>
      <c r="P359" s="101"/>
      <c r="Q359" s="102"/>
      <c r="R359" s="157"/>
      <c r="S359" s="97"/>
      <c r="T359" s="97"/>
      <c r="U359" s="97"/>
      <c r="V359" s="393"/>
      <c r="W359" s="393"/>
      <c r="X359" s="97"/>
      <c r="Y359" s="97"/>
      <c r="Z359" s="49"/>
      <c r="AA359" s="49"/>
      <c r="AB359" s="81"/>
      <c r="AC359" s="334"/>
    </row>
    <row r="360" spans="2:29" ht="12">
      <c r="B360" s="365"/>
      <c r="C360" s="342"/>
      <c r="D360" s="341"/>
      <c r="E360" s="381"/>
      <c r="F360" s="381" t="s">
        <v>355</v>
      </c>
      <c r="G360" s="339" t="s">
        <v>48</v>
      </c>
      <c r="H360" s="340"/>
      <c r="I360" s="105"/>
      <c r="J360" s="198"/>
      <c r="K360" s="198"/>
      <c r="L360" s="198"/>
      <c r="M360" s="198"/>
      <c r="N360" s="199" t="s">
        <v>85</v>
      </c>
      <c r="O360" s="354" t="s">
        <v>336</v>
      </c>
      <c r="P360" s="354"/>
      <c r="Q360" s="354"/>
      <c r="R360" s="306" t="s">
        <v>210</v>
      </c>
      <c r="S360" s="307"/>
      <c r="T360" s="307"/>
      <c r="U360" s="307"/>
      <c r="V360" s="299"/>
      <c r="W360" s="299"/>
      <c r="X360" s="49" t="s">
        <v>119</v>
      </c>
      <c r="Y360" s="49"/>
      <c r="Z360" s="49"/>
      <c r="AA360" s="49"/>
      <c r="AB360" s="81"/>
      <c r="AC360" s="334"/>
    </row>
    <row r="361" spans="2:29" ht="12">
      <c r="B361" s="365"/>
      <c r="C361" s="342"/>
      <c r="D361" s="341"/>
      <c r="E361" s="381"/>
      <c r="F361" s="381"/>
      <c r="G361" s="342"/>
      <c r="H361" s="343"/>
      <c r="I361" s="63" t="s">
        <v>85</v>
      </c>
      <c r="J361" s="336" t="s">
        <v>356</v>
      </c>
      <c r="K361" s="336"/>
      <c r="L361" s="336"/>
      <c r="M361" s="336"/>
      <c r="N361" s="336"/>
      <c r="O361" s="336"/>
      <c r="P361" s="336"/>
      <c r="Q361" s="337"/>
      <c r="R361" s="306" t="s">
        <v>214</v>
      </c>
      <c r="S361" s="307"/>
      <c r="T361" s="307"/>
      <c r="U361" s="307"/>
      <c r="V361" s="299"/>
      <c r="W361" s="299"/>
      <c r="X361" s="49" t="s">
        <v>119</v>
      </c>
      <c r="Y361" s="357">
        <f>IF(V361&gt;0,IF(V361&lt;240,"&lt;240",""),"")</f>
      </c>
      <c r="Z361" s="357"/>
      <c r="AA361" s="49"/>
      <c r="AB361" s="81"/>
      <c r="AC361" s="334"/>
    </row>
    <row r="362" spans="2:29" ht="12">
      <c r="B362" s="365"/>
      <c r="C362" s="342"/>
      <c r="D362" s="341"/>
      <c r="E362" s="381"/>
      <c r="F362" s="381"/>
      <c r="G362" s="345"/>
      <c r="H362" s="346"/>
      <c r="I362" s="63" t="s">
        <v>85</v>
      </c>
      <c r="J362" s="336" t="s">
        <v>357</v>
      </c>
      <c r="K362" s="336"/>
      <c r="L362" s="336"/>
      <c r="M362" s="336"/>
      <c r="N362" s="336"/>
      <c r="O362" s="336"/>
      <c r="P362" s="336"/>
      <c r="Q362" s="337"/>
      <c r="R362" s="56"/>
      <c r="S362" s="358" t="s">
        <v>217</v>
      </c>
      <c r="T362" s="358"/>
      <c r="U362" s="358"/>
      <c r="V362" s="358"/>
      <c r="W362" s="358"/>
      <c r="X362" s="358"/>
      <c r="Y362" s="359">
        <f>+W360*2+W361</f>
        <v>0</v>
      </c>
      <c r="Z362" s="359"/>
      <c r="AA362" s="49"/>
      <c r="AB362" s="81"/>
      <c r="AC362" s="334"/>
    </row>
    <row r="363" spans="2:29" ht="12">
      <c r="B363" s="365"/>
      <c r="C363" s="342"/>
      <c r="D363" s="341"/>
      <c r="E363" s="381"/>
      <c r="F363" s="381"/>
      <c r="G363" s="301" t="s">
        <v>3</v>
      </c>
      <c r="H363" s="302"/>
      <c r="I363" s="37"/>
      <c r="J363" s="37"/>
      <c r="K363" s="37"/>
      <c r="L363" s="37"/>
      <c r="M363" s="37"/>
      <c r="N363" s="37"/>
      <c r="O363" s="37"/>
      <c r="P363" s="37"/>
      <c r="Q363" s="86"/>
      <c r="R363" s="350" t="s">
        <v>220</v>
      </c>
      <c r="S363" s="351"/>
      <c r="T363" s="351"/>
      <c r="U363" s="351"/>
      <c r="V363" s="352"/>
      <c r="W363" s="352"/>
      <c r="X363" s="70" t="s">
        <v>119</v>
      </c>
      <c r="Y363" s="353">
        <f>IF(V363&gt;30,"&gt;30","")</f>
      </c>
      <c r="Z363" s="353"/>
      <c r="AA363" s="70"/>
      <c r="AB363" s="205"/>
      <c r="AC363" s="334"/>
    </row>
    <row r="364" spans="2:29" ht="12">
      <c r="B364" s="365"/>
      <c r="C364" s="342"/>
      <c r="D364" s="341"/>
      <c r="E364" s="381"/>
      <c r="F364" s="381"/>
      <c r="G364" s="339" t="s">
        <v>359</v>
      </c>
      <c r="H364" s="340"/>
      <c r="I364" s="172"/>
      <c r="J364" s="106"/>
      <c r="K364" s="106"/>
      <c r="L364" s="106"/>
      <c r="M364" s="106"/>
      <c r="N364" s="106"/>
      <c r="O364" s="106"/>
      <c r="P364" s="106"/>
      <c r="Q364" s="95"/>
      <c r="R364" s="306" t="s">
        <v>360</v>
      </c>
      <c r="S364" s="307"/>
      <c r="T364" s="307"/>
      <c r="U364" s="307"/>
      <c r="V364" s="168" t="s">
        <v>85</v>
      </c>
      <c r="W364" s="49" t="s">
        <v>163</v>
      </c>
      <c r="X364" s="49"/>
      <c r="Y364" s="168" t="s">
        <v>85</v>
      </c>
      <c r="Z364" s="49" t="s">
        <v>362</v>
      </c>
      <c r="AA364" s="49"/>
      <c r="AB364" s="81"/>
      <c r="AC364" s="334"/>
    </row>
    <row r="365" spans="2:29" ht="12">
      <c r="B365" s="365"/>
      <c r="C365" s="342"/>
      <c r="D365" s="341"/>
      <c r="E365" s="381"/>
      <c r="F365" s="381"/>
      <c r="G365" s="345"/>
      <c r="H365" s="346"/>
      <c r="I365" s="174"/>
      <c r="J365" s="95"/>
      <c r="K365" s="95"/>
      <c r="L365" s="95"/>
      <c r="M365" s="95"/>
      <c r="N365" s="168" t="s">
        <v>85</v>
      </c>
      <c r="O365" s="336" t="s">
        <v>336</v>
      </c>
      <c r="P365" s="336"/>
      <c r="Q365" s="336"/>
      <c r="R365" s="332" t="s">
        <v>363</v>
      </c>
      <c r="S365" s="330"/>
      <c r="T365" s="330"/>
      <c r="U365" s="330"/>
      <c r="V365" s="168" t="s">
        <v>85</v>
      </c>
      <c r="W365" s="97" t="s">
        <v>163</v>
      </c>
      <c r="X365" s="97"/>
      <c r="Y365" s="168" t="s">
        <v>85</v>
      </c>
      <c r="Z365" s="97" t="s">
        <v>362</v>
      </c>
      <c r="AA365" s="97"/>
      <c r="AB365" s="99"/>
      <c r="AC365" s="334"/>
    </row>
    <row r="366" spans="2:29" ht="12">
      <c r="B366" s="365"/>
      <c r="C366" s="342"/>
      <c r="D366" s="341"/>
      <c r="E366" s="381"/>
      <c r="F366" s="381"/>
      <c r="G366" s="339" t="s">
        <v>452</v>
      </c>
      <c r="H366" s="340"/>
      <c r="I366" s="206" t="s">
        <v>85</v>
      </c>
      <c r="J366" s="336" t="s">
        <v>367</v>
      </c>
      <c r="K366" s="336"/>
      <c r="L366" s="336"/>
      <c r="M366" s="336"/>
      <c r="N366" s="336"/>
      <c r="O366" s="336"/>
      <c r="P366" s="336"/>
      <c r="Q366" s="337"/>
      <c r="R366" s="332" t="s">
        <v>253</v>
      </c>
      <c r="S366" s="330"/>
      <c r="T366" s="330"/>
      <c r="U366" s="330"/>
      <c r="V366" s="168" t="s">
        <v>85</v>
      </c>
      <c r="W366" s="347" t="s">
        <v>254</v>
      </c>
      <c r="X366" s="347"/>
      <c r="Y366" s="168" t="s">
        <v>85</v>
      </c>
      <c r="Z366" s="331" t="s">
        <v>255</v>
      </c>
      <c r="AA366" s="330"/>
      <c r="AB366" s="179"/>
      <c r="AC366" s="334"/>
    </row>
    <row r="367" spans="2:29" ht="12">
      <c r="B367" s="365"/>
      <c r="C367" s="342"/>
      <c r="D367" s="341"/>
      <c r="E367" s="381"/>
      <c r="F367" s="381"/>
      <c r="G367" s="342"/>
      <c r="H367" s="343"/>
      <c r="I367" s="206" t="s">
        <v>85</v>
      </c>
      <c r="J367" s="336" t="s">
        <v>368</v>
      </c>
      <c r="K367" s="336"/>
      <c r="L367" s="336"/>
      <c r="M367" s="336"/>
      <c r="N367" s="336"/>
      <c r="O367" s="336"/>
      <c r="P367" s="336"/>
      <c r="Q367" s="337"/>
      <c r="R367" s="248"/>
      <c r="S367" s="98"/>
      <c r="T367" s="98"/>
      <c r="U367" s="98"/>
      <c r="V367" s="98"/>
      <c r="W367" s="98"/>
      <c r="X367" s="176"/>
      <c r="Y367" s="176"/>
      <c r="Z367" s="176"/>
      <c r="AA367" s="97"/>
      <c r="AB367" s="99"/>
      <c r="AC367" s="334"/>
    </row>
    <row r="368" spans="2:29" ht="12">
      <c r="B368" s="365"/>
      <c r="C368" s="342"/>
      <c r="D368" s="341"/>
      <c r="E368" s="392"/>
      <c r="F368" s="392"/>
      <c r="G368" s="345"/>
      <c r="H368" s="346"/>
      <c r="I368" s="186"/>
      <c r="J368" s="207"/>
      <c r="K368" s="207"/>
      <c r="L368" s="207"/>
      <c r="M368" s="207"/>
      <c r="N368" s="207"/>
      <c r="O368" s="207"/>
      <c r="P368" s="207"/>
      <c r="Q368" s="208"/>
      <c r="R368" s="180"/>
      <c r="S368" s="104"/>
      <c r="T368" s="104"/>
      <c r="U368" s="104"/>
      <c r="V368" s="104"/>
      <c r="W368" s="104"/>
      <c r="X368" s="209"/>
      <c r="Y368" s="209"/>
      <c r="Z368" s="209"/>
      <c r="AA368" s="88"/>
      <c r="AB368" s="90"/>
      <c r="AC368" s="335"/>
    </row>
    <row r="369" spans="2:29" ht="12">
      <c r="B369" s="365"/>
      <c r="C369" s="342"/>
      <c r="D369" s="341"/>
      <c r="E369" s="338" t="s">
        <v>451</v>
      </c>
      <c r="F369" s="339"/>
      <c r="G369" s="339"/>
      <c r="H369" s="340"/>
      <c r="I369" s="105"/>
      <c r="J369" s="198"/>
      <c r="K369" s="198"/>
      <c r="L369" s="198"/>
      <c r="M369" s="198"/>
      <c r="N369" s="198"/>
      <c r="O369" s="198"/>
      <c r="P369" s="198"/>
      <c r="Q369" s="201"/>
      <c r="R369" s="210"/>
      <c r="S369" s="109"/>
      <c r="T369" s="109"/>
      <c r="U369" s="109"/>
      <c r="V369" s="109"/>
      <c r="W369" s="109"/>
      <c r="X369" s="203"/>
      <c r="Y369" s="203"/>
      <c r="Z369" s="203"/>
      <c r="AA369" s="92"/>
      <c r="AB369" s="80" t="s">
        <v>110</v>
      </c>
      <c r="AC369" s="333"/>
    </row>
    <row r="370" spans="2:29" ht="12">
      <c r="B370" s="365"/>
      <c r="C370" s="342"/>
      <c r="D370" s="341"/>
      <c r="E370" s="341"/>
      <c r="F370" s="342"/>
      <c r="G370" s="342"/>
      <c r="H370" s="343"/>
      <c r="I370" s="94"/>
      <c r="J370" s="51"/>
      <c r="K370" s="51"/>
      <c r="L370" s="51"/>
      <c r="M370" s="51"/>
      <c r="N370" s="51"/>
      <c r="O370" s="51"/>
      <c r="P370" s="51"/>
      <c r="Q370" s="52"/>
      <c r="R370" s="56"/>
      <c r="S370" s="49"/>
      <c r="T370" s="49"/>
      <c r="U370" s="49"/>
      <c r="V370" s="49"/>
      <c r="W370" s="49"/>
      <c r="X370" s="49"/>
      <c r="Y370" s="49"/>
      <c r="Z370" s="49"/>
      <c r="AA370" s="49"/>
      <c r="AB370" s="246"/>
      <c r="AC370" s="334"/>
    </row>
    <row r="371" spans="2:29" ht="12">
      <c r="B371" s="365"/>
      <c r="C371" s="342"/>
      <c r="D371" s="341"/>
      <c r="E371" s="341"/>
      <c r="F371" s="342"/>
      <c r="G371" s="342"/>
      <c r="H371" s="343"/>
      <c r="I371" s="211"/>
      <c r="J371" s="207"/>
      <c r="K371" s="207"/>
      <c r="L371" s="211"/>
      <c r="M371" s="207"/>
      <c r="N371" s="168" t="s">
        <v>85</v>
      </c>
      <c r="O371" s="336" t="s">
        <v>336</v>
      </c>
      <c r="P371" s="336"/>
      <c r="Q371" s="337"/>
      <c r="R371" s="332" t="s">
        <v>253</v>
      </c>
      <c r="S371" s="330"/>
      <c r="T371" s="330"/>
      <c r="U371" s="330"/>
      <c r="V371" s="168" t="s">
        <v>85</v>
      </c>
      <c r="W371" s="347" t="s">
        <v>254</v>
      </c>
      <c r="X371" s="347"/>
      <c r="Y371" s="168" t="s">
        <v>85</v>
      </c>
      <c r="Z371" s="331" t="s">
        <v>255</v>
      </c>
      <c r="AA371" s="330"/>
      <c r="AB371" s="179"/>
      <c r="AC371" s="334"/>
    </row>
    <row r="372" spans="2:29" ht="12">
      <c r="B372" s="365"/>
      <c r="C372" s="342"/>
      <c r="D372" s="341"/>
      <c r="E372" s="341"/>
      <c r="F372" s="342"/>
      <c r="G372" s="342"/>
      <c r="H372" s="343"/>
      <c r="I372" s="168" t="s">
        <v>70</v>
      </c>
      <c r="J372" s="336" t="s">
        <v>369</v>
      </c>
      <c r="K372" s="336"/>
      <c r="L372" s="336"/>
      <c r="M372" s="336"/>
      <c r="N372" s="336"/>
      <c r="O372" s="336"/>
      <c r="P372" s="336"/>
      <c r="Q372" s="337"/>
      <c r="R372" s="248"/>
      <c r="S372" s="98"/>
      <c r="T372" s="98"/>
      <c r="U372" s="98"/>
      <c r="V372" s="98"/>
      <c r="W372" s="98"/>
      <c r="X372" s="176"/>
      <c r="Y372" s="176"/>
      <c r="Z372" s="176"/>
      <c r="AA372" s="97"/>
      <c r="AB372" s="99"/>
      <c r="AC372" s="334"/>
    </row>
    <row r="373" spans="2:29" ht="12">
      <c r="B373" s="365"/>
      <c r="C373" s="342"/>
      <c r="D373" s="341"/>
      <c r="E373" s="341"/>
      <c r="F373" s="345"/>
      <c r="G373" s="345"/>
      <c r="H373" s="346"/>
      <c r="I373" s="170" t="s">
        <v>70</v>
      </c>
      <c r="J373" s="348" t="s">
        <v>371</v>
      </c>
      <c r="K373" s="348"/>
      <c r="L373" s="348"/>
      <c r="M373" s="348"/>
      <c r="N373" s="348"/>
      <c r="O373" s="348"/>
      <c r="P373" s="348"/>
      <c r="Q373" s="349"/>
      <c r="R373" s="87"/>
      <c r="S373" s="88"/>
      <c r="T373" s="88"/>
      <c r="U373" s="88"/>
      <c r="V373" s="88"/>
      <c r="W373" s="88"/>
      <c r="X373" s="88"/>
      <c r="Y373" s="88"/>
      <c r="Z373" s="88"/>
      <c r="AA373" s="88"/>
      <c r="AB373" s="90"/>
      <c r="AC373" s="334"/>
    </row>
    <row r="374" spans="2:29" ht="12">
      <c r="B374" s="365"/>
      <c r="C374" s="342"/>
      <c r="D374" s="341"/>
      <c r="E374" s="381"/>
      <c r="F374" s="339" t="s">
        <v>450</v>
      </c>
      <c r="G374" s="339"/>
      <c r="H374" s="340"/>
      <c r="I374" s="106"/>
      <c r="J374" s="106"/>
      <c r="K374" s="106"/>
      <c r="L374" s="106"/>
      <c r="M374" s="106"/>
      <c r="N374" s="106"/>
      <c r="O374" s="106"/>
      <c r="P374" s="106"/>
      <c r="Q374" s="107"/>
      <c r="R374" s="383" t="s">
        <v>372</v>
      </c>
      <c r="S374" s="384"/>
      <c r="T374" s="384"/>
      <c r="U374" s="384"/>
      <c r="V374" s="384"/>
      <c r="W374" s="384"/>
      <c r="X374" s="384"/>
      <c r="Y374" s="384"/>
      <c r="Z374" s="384"/>
      <c r="AA374" s="384"/>
      <c r="AB374" s="385"/>
      <c r="AC374" s="334"/>
    </row>
    <row r="375" spans="2:29" ht="12">
      <c r="B375" s="365"/>
      <c r="C375" s="342"/>
      <c r="D375" s="341"/>
      <c r="E375" s="381"/>
      <c r="F375" s="342"/>
      <c r="G375" s="342"/>
      <c r="H375" s="343"/>
      <c r="I375" s="168" t="s">
        <v>70</v>
      </c>
      <c r="J375" s="336" t="s">
        <v>373</v>
      </c>
      <c r="K375" s="336"/>
      <c r="L375" s="336"/>
      <c r="M375" s="336"/>
      <c r="N375" s="336"/>
      <c r="O375" s="336"/>
      <c r="P375" s="336"/>
      <c r="Q375" s="337"/>
      <c r="R375" s="386"/>
      <c r="S375" s="387"/>
      <c r="T375" s="387"/>
      <c r="U375" s="387"/>
      <c r="V375" s="387"/>
      <c r="W375" s="387"/>
      <c r="X375" s="387"/>
      <c r="Y375" s="387"/>
      <c r="Z375" s="387"/>
      <c r="AA375" s="387"/>
      <c r="AB375" s="388"/>
      <c r="AC375" s="334"/>
    </row>
    <row r="376" spans="2:29" ht="12">
      <c r="B376" s="365"/>
      <c r="C376" s="342"/>
      <c r="D376" s="341"/>
      <c r="E376" s="381"/>
      <c r="F376" s="342"/>
      <c r="G376" s="342"/>
      <c r="H376" s="343"/>
      <c r="I376" s="168" t="s">
        <v>70</v>
      </c>
      <c r="J376" s="336" t="s">
        <v>376</v>
      </c>
      <c r="K376" s="336"/>
      <c r="L376" s="336"/>
      <c r="M376" s="336"/>
      <c r="N376" s="336"/>
      <c r="O376" s="336"/>
      <c r="P376" s="336"/>
      <c r="Q376" s="337"/>
      <c r="R376" s="386"/>
      <c r="S376" s="387"/>
      <c r="T376" s="387"/>
      <c r="U376" s="387"/>
      <c r="V376" s="387"/>
      <c r="W376" s="387"/>
      <c r="X376" s="387"/>
      <c r="Y376" s="387"/>
      <c r="Z376" s="387"/>
      <c r="AA376" s="387"/>
      <c r="AB376" s="388"/>
      <c r="AC376" s="334"/>
    </row>
    <row r="377" spans="2:29" ht="12">
      <c r="B377" s="365"/>
      <c r="C377" s="342"/>
      <c r="D377" s="341"/>
      <c r="E377" s="381"/>
      <c r="F377" s="345"/>
      <c r="G377" s="345"/>
      <c r="H377" s="346"/>
      <c r="I377" s="101"/>
      <c r="J377" s="101"/>
      <c r="K377" s="101"/>
      <c r="L377" s="101"/>
      <c r="M377" s="101"/>
      <c r="N377" s="101"/>
      <c r="O377" s="101"/>
      <c r="P377" s="101"/>
      <c r="Q377" s="102"/>
      <c r="R377" s="389"/>
      <c r="S377" s="390"/>
      <c r="T377" s="390"/>
      <c r="U377" s="390"/>
      <c r="V377" s="390"/>
      <c r="W377" s="390"/>
      <c r="X377" s="390"/>
      <c r="Y377" s="390"/>
      <c r="Z377" s="390"/>
      <c r="AA377" s="390"/>
      <c r="AB377" s="391"/>
      <c r="AC377" s="334"/>
    </row>
    <row r="378" spans="2:29" ht="12">
      <c r="B378" s="365"/>
      <c r="C378" s="342"/>
      <c r="D378" s="341"/>
      <c r="E378" s="381"/>
      <c r="F378" s="339" t="s">
        <v>449</v>
      </c>
      <c r="G378" s="339"/>
      <c r="H378" s="340"/>
      <c r="I378" s="106"/>
      <c r="J378" s="106"/>
      <c r="K378" s="106"/>
      <c r="L378" s="106"/>
      <c r="M378" s="106"/>
      <c r="N378" s="106"/>
      <c r="O378" s="106"/>
      <c r="P378" s="106"/>
      <c r="Q378" s="107"/>
      <c r="R378" s="383" t="s">
        <v>372</v>
      </c>
      <c r="S378" s="384"/>
      <c r="T378" s="384"/>
      <c r="U378" s="384"/>
      <c r="V378" s="384"/>
      <c r="W378" s="384"/>
      <c r="X378" s="384"/>
      <c r="Y378" s="384"/>
      <c r="Z378" s="384"/>
      <c r="AA378" s="384"/>
      <c r="AB378" s="385"/>
      <c r="AC378" s="334"/>
    </row>
    <row r="379" spans="2:29" ht="12">
      <c r="B379" s="365"/>
      <c r="C379" s="342"/>
      <c r="D379" s="341"/>
      <c r="E379" s="381"/>
      <c r="F379" s="342"/>
      <c r="G379" s="342"/>
      <c r="H379" s="343"/>
      <c r="I379" s="168" t="s">
        <v>70</v>
      </c>
      <c r="J379" s="336" t="s">
        <v>373</v>
      </c>
      <c r="K379" s="336"/>
      <c r="L379" s="336"/>
      <c r="M379" s="336"/>
      <c r="N379" s="336"/>
      <c r="O379" s="336"/>
      <c r="P379" s="336"/>
      <c r="Q379" s="337"/>
      <c r="R379" s="386"/>
      <c r="S379" s="387"/>
      <c r="T379" s="387"/>
      <c r="U379" s="387"/>
      <c r="V379" s="387"/>
      <c r="W379" s="387"/>
      <c r="X379" s="387"/>
      <c r="Y379" s="387"/>
      <c r="Z379" s="387"/>
      <c r="AA379" s="387"/>
      <c r="AB379" s="388"/>
      <c r="AC379" s="334"/>
    </row>
    <row r="380" spans="2:29" ht="12">
      <c r="B380" s="365"/>
      <c r="C380" s="342"/>
      <c r="D380" s="341"/>
      <c r="E380" s="381"/>
      <c r="F380" s="342"/>
      <c r="G380" s="342"/>
      <c r="H380" s="343"/>
      <c r="I380" s="168" t="s">
        <v>70</v>
      </c>
      <c r="J380" s="336" t="s">
        <v>376</v>
      </c>
      <c r="K380" s="336"/>
      <c r="L380" s="336"/>
      <c r="M380" s="336"/>
      <c r="N380" s="336"/>
      <c r="O380" s="336"/>
      <c r="P380" s="336"/>
      <c r="Q380" s="337"/>
      <c r="R380" s="386"/>
      <c r="S380" s="387"/>
      <c r="T380" s="387"/>
      <c r="U380" s="387"/>
      <c r="V380" s="387"/>
      <c r="W380" s="387"/>
      <c r="X380" s="387"/>
      <c r="Y380" s="387"/>
      <c r="Z380" s="387"/>
      <c r="AA380" s="387"/>
      <c r="AB380" s="388"/>
      <c r="AC380" s="334"/>
    </row>
    <row r="381" spans="2:29" ht="12">
      <c r="B381" s="397"/>
      <c r="C381" s="345"/>
      <c r="D381" s="344"/>
      <c r="E381" s="392"/>
      <c r="F381" s="345"/>
      <c r="G381" s="345"/>
      <c r="H381" s="346"/>
      <c r="I381" s="101"/>
      <c r="J381" s="101"/>
      <c r="K381" s="101"/>
      <c r="L381" s="101"/>
      <c r="M381" s="101"/>
      <c r="N381" s="101"/>
      <c r="O381" s="101"/>
      <c r="P381" s="101"/>
      <c r="Q381" s="102"/>
      <c r="R381" s="389"/>
      <c r="S381" s="390"/>
      <c r="T381" s="390"/>
      <c r="U381" s="390"/>
      <c r="V381" s="390"/>
      <c r="W381" s="390"/>
      <c r="X381" s="390"/>
      <c r="Y381" s="390"/>
      <c r="Z381" s="390"/>
      <c r="AA381" s="390"/>
      <c r="AB381" s="391"/>
      <c r="AC381" s="335"/>
    </row>
    <row r="382" spans="2:29" ht="12">
      <c r="B382" s="365" t="s">
        <v>445</v>
      </c>
      <c r="C382" s="377"/>
      <c r="D382" s="323" t="s">
        <v>444</v>
      </c>
      <c r="E382" s="324"/>
      <c r="F382" s="324"/>
      <c r="G382" s="324"/>
      <c r="H382" s="325"/>
      <c r="I382" s="94"/>
      <c r="J382" s="51"/>
      <c r="K382" s="51"/>
      <c r="L382" s="51"/>
      <c r="M382" s="51"/>
      <c r="N382" s="51"/>
      <c r="O382" s="51"/>
      <c r="P382" s="51"/>
      <c r="Q382" s="52"/>
      <c r="R382" s="56"/>
      <c r="S382" s="49"/>
      <c r="T382" s="49"/>
      <c r="U382" s="49"/>
      <c r="V382" s="49"/>
      <c r="W382" s="49"/>
      <c r="X382" s="49"/>
      <c r="Y382" s="49"/>
      <c r="Z382" s="49"/>
      <c r="AA382" s="49"/>
      <c r="AB382" s="177" t="s">
        <v>110</v>
      </c>
      <c r="AC382" s="335"/>
    </row>
    <row r="383" spans="2:29" ht="12">
      <c r="B383" s="365"/>
      <c r="C383" s="377"/>
      <c r="D383" s="323"/>
      <c r="E383" s="324"/>
      <c r="F383" s="324"/>
      <c r="G383" s="324"/>
      <c r="H383" s="325"/>
      <c r="I383" s="94"/>
      <c r="J383" s="51"/>
      <c r="K383" s="51"/>
      <c r="L383" s="51"/>
      <c r="M383" s="51"/>
      <c r="N383" s="51"/>
      <c r="O383" s="51"/>
      <c r="P383" s="51"/>
      <c r="Q383" s="52"/>
      <c r="R383" s="56"/>
      <c r="S383" s="49"/>
      <c r="T383" s="49"/>
      <c r="U383" s="49"/>
      <c r="V383" s="49"/>
      <c r="W383" s="49"/>
      <c r="X383" s="49"/>
      <c r="Y383" s="49"/>
      <c r="Z383" s="49"/>
      <c r="AA383" s="49"/>
      <c r="AB383" s="246"/>
      <c r="AC383" s="380"/>
    </row>
    <row r="384" spans="2:29" ht="12">
      <c r="B384" s="365"/>
      <c r="C384" s="377"/>
      <c r="D384" s="323"/>
      <c r="E384" s="324"/>
      <c r="F384" s="324"/>
      <c r="G384" s="324"/>
      <c r="H384" s="325"/>
      <c r="I384" s="94"/>
      <c r="J384" s="51"/>
      <c r="K384" s="51"/>
      <c r="L384" s="51"/>
      <c r="M384" s="51"/>
      <c r="N384" s="51"/>
      <c r="O384" s="51"/>
      <c r="P384" s="51"/>
      <c r="Q384" s="52"/>
      <c r="R384" s="40" t="s">
        <v>85</v>
      </c>
      <c r="S384" s="307" t="s">
        <v>378</v>
      </c>
      <c r="T384" s="307"/>
      <c r="U384" s="307"/>
      <c r="V384" s="307"/>
      <c r="W384" s="307"/>
      <c r="X384" s="307"/>
      <c r="Y384" s="307"/>
      <c r="Z384" s="307"/>
      <c r="AA384" s="307"/>
      <c r="AB384" s="329"/>
      <c r="AC384" s="380"/>
    </row>
    <row r="385" spans="2:29" ht="12">
      <c r="B385" s="365"/>
      <c r="C385" s="377"/>
      <c r="D385" s="323"/>
      <c r="E385" s="324"/>
      <c r="F385" s="324"/>
      <c r="G385" s="324"/>
      <c r="H385" s="325"/>
      <c r="I385" s="63" t="s">
        <v>70</v>
      </c>
      <c r="J385" s="37" t="s">
        <v>379</v>
      </c>
      <c r="K385" s="37"/>
      <c r="L385" s="37"/>
      <c r="M385" s="37"/>
      <c r="N385" s="37"/>
      <c r="O385" s="37"/>
      <c r="P385" s="37"/>
      <c r="Q385" s="39"/>
      <c r="R385" s="40" t="s">
        <v>85</v>
      </c>
      <c r="S385" s="330" t="s">
        <v>380</v>
      </c>
      <c r="T385" s="330"/>
      <c r="U385" s="330"/>
      <c r="V385" s="330"/>
      <c r="W385" s="330"/>
      <c r="X385" s="330"/>
      <c r="Y385" s="330"/>
      <c r="Z385" s="330"/>
      <c r="AA385" s="330"/>
      <c r="AB385" s="331"/>
      <c r="AC385" s="380"/>
    </row>
    <row r="386" spans="2:29" ht="12">
      <c r="B386" s="365"/>
      <c r="C386" s="377"/>
      <c r="D386" s="323"/>
      <c r="E386" s="324"/>
      <c r="F386" s="324"/>
      <c r="G386" s="324"/>
      <c r="H386" s="325"/>
      <c r="I386" s="94"/>
      <c r="J386" s="37"/>
      <c r="K386" s="37"/>
      <c r="L386" s="37"/>
      <c r="M386" s="37"/>
      <c r="N386" s="37"/>
      <c r="O386" s="37"/>
      <c r="P386" s="37"/>
      <c r="Q386" s="39"/>
      <c r="R386" s="48"/>
      <c r="S386" s="330"/>
      <c r="T386" s="330"/>
      <c r="U386" s="330"/>
      <c r="V386" s="330"/>
      <c r="W386" s="330"/>
      <c r="X386" s="330"/>
      <c r="Y386" s="330"/>
      <c r="Z386" s="330"/>
      <c r="AA386" s="330"/>
      <c r="AB386" s="331"/>
      <c r="AC386" s="380"/>
    </row>
    <row r="387" spans="2:29" ht="12">
      <c r="B387" s="365"/>
      <c r="C387" s="377"/>
      <c r="D387" s="381"/>
      <c r="E387" s="300" t="s">
        <v>54</v>
      </c>
      <c r="F387" s="301"/>
      <c r="G387" s="301"/>
      <c r="H387" s="302"/>
      <c r="I387" s="63" t="s">
        <v>85</v>
      </c>
      <c r="J387" s="37" t="s">
        <v>188</v>
      </c>
      <c r="K387" s="37"/>
      <c r="L387" s="37"/>
      <c r="M387" s="37"/>
      <c r="N387" s="37"/>
      <c r="O387" s="37"/>
      <c r="P387" s="37"/>
      <c r="Q387" s="39"/>
      <c r="R387" s="332" t="s">
        <v>280</v>
      </c>
      <c r="S387" s="330"/>
      <c r="T387" s="330"/>
      <c r="U387" s="330"/>
      <c r="V387" s="330"/>
      <c r="W387" s="330"/>
      <c r="X387" s="330"/>
      <c r="Y387" s="299"/>
      <c r="Z387" s="299"/>
      <c r="AA387" s="97" t="s">
        <v>119</v>
      </c>
      <c r="AB387" s="99"/>
      <c r="AC387" s="380"/>
    </row>
    <row r="388" spans="2:29" ht="12">
      <c r="B388" s="365"/>
      <c r="C388" s="377"/>
      <c r="D388" s="381"/>
      <c r="E388" s="300"/>
      <c r="F388" s="301"/>
      <c r="G388" s="301"/>
      <c r="H388" s="302"/>
      <c r="I388" s="63" t="s">
        <v>85</v>
      </c>
      <c r="J388" s="37" t="s">
        <v>284</v>
      </c>
      <c r="K388" s="37"/>
      <c r="L388" s="37"/>
      <c r="M388" s="37"/>
      <c r="N388" s="37"/>
      <c r="O388" s="37"/>
      <c r="P388" s="37"/>
      <c r="Q388" s="39"/>
      <c r="R388" s="332" t="s">
        <v>285</v>
      </c>
      <c r="S388" s="330"/>
      <c r="T388" s="330"/>
      <c r="U388" s="330"/>
      <c r="V388" s="330"/>
      <c r="W388" s="330"/>
      <c r="X388" s="330"/>
      <c r="Y388" s="299"/>
      <c r="Z388" s="299"/>
      <c r="AA388" s="97" t="s">
        <v>119</v>
      </c>
      <c r="AB388" s="99"/>
      <c r="AC388" s="380"/>
    </row>
    <row r="389" spans="2:29" ht="12">
      <c r="B389" s="365"/>
      <c r="C389" s="377"/>
      <c r="D389" s="381"/>
      <c r="E389" s="300"/>
      <c r="F389" s="301"/>
      <c r="G389" s="301"/>
      <c r="H389" s="302"/>
      <c r="I389" s="37"/>
      <c r="J389" s="37"/>
      <c r="K389" s="37"/>
      <c r="L389" s="37"/>
      <c r="M389" s="37"/>
      <c r="N389" s="37"/>
      <c r="O389" s="37"/>
      <c r="P389" s="37"/>
      <c r="Q389" s="39"/>
      <c r="R389" s="157" t="s">
        <v>287</v>
      </c>
      <c r="S389" s="97"/>
      <c r="T389" s="97"/>
      <c r="U389" s="97"/>
      <c r="V389" s="97"/>
      <c r="W389" s="97"/>
      <c r="X389" s="97"/>
      <c r="Y389" s="299"/>
      <c r="Z389" s="299"/>
      <c r="AA389" s="97" t="s">
        <v>119</v>
      </c>
      <c r="AB389" s="99"/>
      <c r="AC389" s="380"/>
    </row>
    <row r="390" spans="2:29" ht="12">
      <c r="B390" s="365"/>
      <c r="C390" s="377"/>
      <c r="D390" s="381"/>
      <c r="E390" s="300" t="s">
        <v>520</v>
      </c>
      <c r="F390" s="301"/>
      <c r="G390" s="301"/>
      <c r="H390" s="302"/>
      <c r="I390" s="94"/>
      <c r="J390" s="95"/>
      <c r="K390" s="95"/>
      <c r="L390" s="37"/>
      <c r="M390" s="37"/>
      <c r="N390" s="37"/>
      <c r="O390" s="37"/>
      <c r="P390" s="37"/>
      <c r="Q390" s="39"/>
      <c r="R390" s="56"/>
      <c r="S390" s="49"/>
      <c r="T390" s="49"/>
      <c r="U390" s="49"/>
      <c r="V390" s="49"/>
      <c r="W390" s="49"/>
      <c r="X390" s="49"/>
      <c r="Y390" s="49"/>
      <c r="Z390" s="49"/>
      <c r="AA390" s="49"/>
      <c r="AB390" s="49"/>
      <c r="AC390" s="380"/>
    </row>
    <row r="391" spans="2:29" ht="12">
      <c r="B391" s="365"/>
      <c r="C391" s="377"/>
      <c r="D391" s="381"/>
      <c r="E391" s="300"/>
      <c r="F391" s="301"/>
      <c r="G391" s="301"/>
      <c r="H391" s="302"/>
      <c r="I391" s="94"/>
      <c r="J391" s="95"/>
      <c r="K391" s="95"/>
      <c r="L391" s="37"/>
      <c r="M391" s="37"/>
      <c r="N391" s="37"/>
      <c r="O391" s="37"/>
      <c r="P391" s="37"/>
      <c r="Q391" s="39"/>
      <c r="R391" s="306" t="s">
        <v>308</v>
      </c>
      <c r="S391" s="307"/>
      <c r="T391" s="307"/>
      <c r="U391" s="307"/>
      <c r="V391" s="307"/>
      <c r="W391" s="307"/>
      <c r="X391" s="307"/>
      <c r="Y391" s="299"/>
      <c r="Z391" s="299"/>
      <c r="AA391" s="49" t="s">
        <v>119</v>
      </c>
      <c r="AB391" s="49"/>
      <c r="AC391" s="380"/>
    </row>
    <row r="392" spans="2:29" ht="12.75" thickBot="1">
      <c r="B392" s="378"/>
      <c r="C392" s="379"/>
      <c r="D392" s="382"/>
      <c r="E392" s="303"/>
      <c r="F392" s="304"/>
      <c r="G392" s="304"/>
      <c r="H392" s="305"/>
      <c r="I392" s="154"/>
      <c r="J392" s="213"/>
      <c r="K392" s="213"/>
      <c r="L392" s="148"/>
      <c r="M392" s="148"/>
      <c r="N392" s="148"/>
      <c r="O392" s="148"/>
      <c r="P392" s="148"/>
      <c r="Q392" s="149"/>
      <c r="R392" s="151"/>
      <c r="S392" s="151"/>
      <c r="T392" s="151"/>
      <c r="U392" s="151"/>
      <c r="V392" s="151"/>
      <c r="W392" s="151"/>
      <c r="X392" s="151"/>
      <c r="Y392" s="151"/>
      <c r="Z392" s="151"/>
      <c r="AA392" s="151"/>
      <c r="AB392" s="151"/>
      <c r="AC392" s="380"/>
    </row>
    <row r="393" spans="2:29" ht="15" customHeight="1">
      <c r="B393" s="363" t="s">
        <v>443</v>
      </c>
      <c r="C393" s="364"/>
      <c r="D393" s="371" t="s">
        <v>55</v>
      </c>
      <c r="E393" s="371"/>
      <c r="F393" s="371"/>
      <c r="G393" s="371"/>
      <c r="H393" s="372"/>
      <c r="I393" s="57" t="s">
        <v>70</v>
      </c>
      <c r="J393" s="30" t="s">
        <v>383</v>
      </c>
      <c r="K393" s="163"/>
      <c r="L393" s="163"/>
      <c r="M393" s="163"/>
      <c r="N393" s="163"/>
      <c r="O393" s="163"/>
      <c r="P393" s="163"/>
      <c r="Q393" s="164"/>
      <c r="R393" s="165"/>
      <c r="S393" s="166"/>
      <c r="T393" s="166"/>
      <c r="U393" s="166"/>
      <c r="V393" s="166"/>
      <c r="W393" s="166"/>
      <c r="X393" s="166"/>
      <c r="Y393" s="166"/>
      <c r="Z393" s="166"/>
      <c r="AA393" s="166"/>
      <c r="AB393" s="166"/>
      <c r="AC393" s="373"/>
    </row>
    <row r="394" spans="2:29" ht="15" customHeight="1">
      <c r="B394" s="365"/>
      <c r="C394" s="366"/>
      <c r="D394" s="342"/>
      <c r="E394" s="342"/>
      <c r="F394" s="342"/>
      <c r="G394" s="342"/>
      <c r="H394" s="343"/>
      <c r="I394" s="170" t="s">
        <v>70</v>
      </c>
      <c r="J394" s="348" t="s">
        <v>384</v>
      </c>
      <c r="K394" s="348"/>
      <c r="L394" s="170" t="s">
        <v>85</v>
      </c>
      <c r="M394" s="348" t="s">
        <v>385</v>
      </c>
      <c r="N394" s="348"/>
      <c r="O394" s="170" t="s">
        <v>70</v>
      </c>
      <c r="P394" s="348" t="s">
        <v>318</v>
      </c>
      <c r="Q394" s="349"/>
      <c r="R394" s="157"/>
      <c r="S394" s="97"/>
      <c r="T394" s="97"/>
      <c r="U394" s="97"/>
      <c r="V394" s="97"/>
      <c r="W394" s="97"/>
      <c r="X394" s="97"/>
      <c r="Y394" s="97"/>
      <c r="Z394" s="97"/>
      <c r="AA394" s="97"/>
      <c r="AB394" s="97"/>
      <c r="AC394" s="335"/>
    </row>
    <row r="395" spans="2:29" ht="16.5" customHeight="1">
      <c r="B395" s="367"/>
      <c r="C395" s="368"/>
      <c r="D395" s="338" t="s">
        <v>387</v>
      </c>
      <c r="E395" s="339"/>
      <c r="F395" s="339"/>
      <c r="G395" s="339"/>
      <c r="H395" s="340"/>
      <c r="I395" s="197"/>
      <c r="J395" s="198"/>
      <c r="K395" s="198"/>
      <c r="L395" s="197"/>
      <c r="M395" s="198"/>
      <c r="N395" s="199" t="s">
        <v>85</v>
      </c>
      <c r="O395" s="354" t="s">
        <v>336</v>
      </c>
      <c r="P395" s="354"/>
      <c r="Q395" s="374"/>
      <c r="R395" s="200" t="s">
        <v>85</v>
      </c>
      <c r="S395" s="375" t="s">
        <v>388</v>
      </c>
      <c r="T395" s="375"/>
      <c r="U395" s="375"/>
      <c r="V395" s="375"/>
      <c r="W395" s="375"/>
      <c r="X395" s="375"/>
      <c r="Y395" s="375"/>
      <c r="Z395" s="375"/>
      <c r="AA395" s="375"/>
      <c r="AB395" s="376"/>
      <c r="AC395" s="333"/>
    </row>
    <row r="396" spans="2:29" ht="21.75" customHeight="1">
      <c r="B396" s="367"/>
      <c r="C396" s="368"/>
      <c r="D396" s="341"/>
      <c r="E396" s="342"/>
      <c r="F396" s="342"/>
      <c r="G396" s="342"/>
      <c r="H396" s="343"/>
      <c r="I396" s="170" t="s">
        <v>70</v>
      </c>
      <c r="J396" s="348" t="s">
        <v>317</v>
      </c>
      <c r="K396" s="348"/>
      <c r="L396" s="170" t="s">
        <v>85</v>
      </c>
      <c r="M396" s="348" t="s">
        <v>318</v>
      </c>
      <c r="N396" s="348"/>
      <c r="O396" s="348"/>
      <c r="P396" s="101"/>
      <c r="Q396" s="102"/>
      <c r="R396" s="40" t="s">
        <v>85</v>
      </c>
      <c r="S396" s="360" t="s">
        <v>389</v>
      </c>
      <c r="T396" s="360"/>
      <c r="U396" s="360"/>
      <c r="V396" s="360"/>
      <c r="W396" s="360"/>
      <c r="X396" s="360"/>
      <c r="Y396" s="360"/>
      <c r="Z396" s="360"/>
      <c r="AA396" s="360"/>
      <c r="AB396" s="361"/>
      <c r="AC396" s="335"/>
    </row>
    <row r="397" spans="2:29" ht="12">
      <c r="B397" s="367"/>
      <c r="C397" s="368"/>
      <c r="D397" s="35"/>
      <c r="E397" s="338" t="s">
        <v>521</v>
      </c>
      <c r="F397" s="339"/>
      <c r="G397" s="339"/>
      <c r="H397" s="340"/>
      <c r="I397" s="105"/>
      <c r="J397" s="198"/>
      <c r="K397" s="198"/>
      <c r="L397" s="198"/>
      <c r="M397" s="198"/>
      <c r="N397" s="199" t="s">
        <v>85</v>
      </c>
      <c r="O397" s="354" t="s">
        <v>336</v>
      </c>
      <c r="P397" s="354"/>
      <c r="Q397" s="354"/>
      <c r="R397" s="355" t="s">
        <v>210</v>
      </c>
      <c r="S397" s="356"/>
      <c r="T397" s="356"/>
      <c r="U397" s="356"/>
      <c r="V397" s="362"/>
      <c r="W397" s="362"/>
      <c r="X397" s="79" t="s">
        <v>119</v>
      </c>
      <c r="Y397" s="79"/>
      <c r="Z397" s="79"/>
      <c r="AA397" s="79"/>
      <c r="AB397" s="217"/>
      <c r="AC397" s="333"/>
    </row>
    <row r="398" spans="2:29" ht="12">
      <c r="B398" s="367"/>
      <c r="C398" s="368"/>
      <c r="D398" s="35"/>
      <c r="E398" s="341"/>
      <c r="F398" s="342"/>
      <c r="G398" s="342"/>
      <c r="H398" s="343"/>
      <c r="I398" s="63" t="s">
        <v>85</v>
      </c>
      <c r="J398" s="336" t="s">
        <v>356</v>
      </c>
      <c r="K398" s="336"/>
      <c r="L398" s="336"/>
      <c r="M398" s="336"/>
      <c r="N398" s="336"/>
      <c r="O398" s="336"/>
      <c r="P398" s="336"/>
      <c r="Q398" s="337"/>
      <c r="R398" s="306" t="s">
        <v>214</v>
      </c>
      <c r="S398" s="307"/>
      <c r="T398" s="307"/>
      <c r="U398" s="307"/>
      <c r="V398" s="299"/>
      <c r="W398" s="299"/>
      <c r="X398" s="49" t="s">
        <v>119</v>
      </c>
      <c r="Y398" s="357">
        <f>IF(V398&gt;0,IF(V398&lt;240,"&lt;240",""),"")</f>
      </c>
      <c r="Z398" s="357"/>
      <c r="AA398" s="49"/>
      <c r="AB398" s="81"/>
      <c r="AC398" s="334"/>
    </row>
    <row r="399" spans="2:29" ht="12">
      <c r="B399" s="367"/>
      <c r="C399" s="368"/>
      <c r="D399" s="35"/>
      <c r="E399" s="344"/>
      <c r="F399" s="345"/>
      <c r="G399" s="345"/>
      <c r="H399" s="346"/>
      <c r="I399" s="63" t="s">
        <v>85</v>
      </c>
      <c r="J399" s="336" t="s">
        <v>357</v>
      </c>
      <c r="K399" s="336"/>
      <c r="L399" s="336"/>
      <c r="M399" s="336"/>
      <c r="N399" s="336"/>
      <c r="O399" s="336"/>
      <c r="P399" s="336"/>
      <c r="Q399" s="337"/>
      <c r="R399" s="56"/>
      <c r="S399" s="358" t="s">
        <v>217</v>
      </c>
      <c r="T399" s="358"/>
      <c r="U399" s="358"/>
      <c r="V399" s="358"/>
      <c r="W399" s="358"/>
      <c r="X399" s="358"/>
      <c r="Y399" s="359">
        <f>+W397*2+W398</f>
        <v>0</v>
      </c>
      <c r="Z399" s="359"/>
      <c r="AA399" s="49"/>
      <c r="AB399" s="81"/>
      <c r="AC399" s="334"/>
    </row>
    <row r="400" spans="2:29" ht="12">
      <c r="B400" s="367"/>
      <c r="C400" s="368"/>
      <c r="D400" s="35"/>
      <c r="E400" s="300" t="s">
        <v>3</v>
      </c>
      <c r="F400" s="301"/>
      <c r="G400" s="301"/>
      <c r="H400" s="302"/>
      <c r="I400" s="85"/>
      <c r="J400" s="85"/>
      <c r="K400" s="85"/>
      <c r="L400" s="85"/>
      <c r="M400" s="85"/>
      <c r="N400" s="85"/>
      <c r="O400" s="85"/>
      <c r="P400" s="85"/>
      <c r="Q400" s="86"/>
      <c r="R400" s="350" t="s">
        <v>220</v>
      </c>
      <c r="S400" s="351"/>
      <c r="T400" s="351"/>
      <c r="U400" s="351"/>
      <c r="V400" s="352"/>
      <c r="W400" s="352"/>
      <c r="X400" s="70" t="s">
        <v>119</v>
      </c>
      <c r="Y400" s="353">
        <f>IF(V400&gt;30,"&gt;30","")</f>
      </c>
      <c r="Z400" s="353"/>
      <c r="AA400" s="70"/>
      <c r="AB400" s="70"/>
      <c r="AC400" s="335"/>
    </row>
    <row r="401" spans="2:29" ht="12">
      <c r="B401" s="367"/>
      <c r="C401" s="368"/>
      <c r="D401" s="35"/>
      <c r="E401" s="338" t="s">
        <v>359</v>
      </c>
      <c r="F401" s="339"/>
      <c r="G401" s="339"/>
      <c r="H401" s="340"/>
      <c r="I401" s="172"/>
      <c r="J401" s="106"/>
      <c r="K401" s="106"/>
      <c r="L401" s="106"/>
      <c r="M401" s="106"/>
      <c r="N401" s="199" t="s">
        <v>85</v>
      </c>
      <c r="O401" s="354" t="s">
        <v>336</v>
      </c>
      <c r="P401" s="354"/>
      <c r="Q401" s="354"/>
      <c r="R401" s="355" t="s">
        <v>360</v>
      </c>
      <c r="S401" s="356"/>
      <c r="T401" s="356"/>
      <c r="U401" s="356"/>
      <c r="V401" s="199" t="s">
        <v>85</v>
      </c>
      <c r="W401" s="79" t="s">
        <v>163</v>
      </c>
      <c r="X401" s="79"/>
      <c r="Y401" s="199" t="s">
        <v>85</v>
      </c>
      <c r="Z401" s="79" t="s">
        <v>362</v>
      </c>
      <c r="AA401" s="79"/>
      <c r="AB401" s="217"/>
      <c r="AC401" s="333"/>
    </row>
    <row r="402" spans="2:29" ht="12">
      <c r="B402" s="367"/>
      <c r="C402" s="368"/>
      <c r="D402" s="35"/>
      <c r="E402" s="344"/>
      <c r="F402" s="345"/>
      <c r="G402" s="345"/>
      <c r="H402" s="346"/>
      <c r="I402" s="206" t="s">
        <v>85</v>
      </c>
      <c r="J402" s="336" t="s">
        <v>367</v>
      </c>
      <c r="K402" s="336"/>
      <c r="L402" s="336"/>
      <c r="M402" s="336"/>
      <c r="N402" s="336"/>
      <c r="O402" s="336"/>
      <c r="P402" s="336"/>
      <c r="Q402" s="337"/>
      <c r="R402" s="332" t="s">
        <v>363</v>
      </c>
      <c r="S402" s="330"/>
      <c r="T402" s="330"/>
      <c r="U402" s="330"/>
      <c r="V402" s="168" t="s">
        <v>85</v>
      </c>
      <c r="W402" s="97" t="s">
        <v>163</v>
      </c>
      <c r="X402" s="97"/>
      <c r="Y402" s="168" t="s">
        <v>85</v>
      </c>
      <c r="Z402" s="97" t="s">
        <v>362</v>
      </c>
      <c r="AA402" s="97"/>
      <c r="AB402" s="99"/>
      <c r="AC402" s="334"/>
    </row>
    <row r="403" spans="2:29" ht="12">
      <c r="B403" s="367"/>
      <c r="C403" s="368"/>
      <c r="D403" s="35"/>
      <c r="E403" s="338" t="s">
        <v>425</v>
      </c>
      <c r="F403" s="339"/>
      <c r="G403" s="339"/>
      <c r="H403" s="340"/>
      <c r="I403" s="186"/>
      <c r="J403" s="51"/>
      <c r="K403" s="51"/>
      <c r="L403" s="51"/>
      <c r="M403" s="51"/>
      <c r="N403" s="51"/>
      <c r="O403" s="51"/>
      <c r="P403" s="51"/>
      <c r="Q403" s="52"/>
      <c r="R403" s="56"/>
      <c r="S403" s="49"/>
      <c r="T403" s="49"/>
      <c r="U403" s="49"/>
      <c r="V403" s="49"/>
      <c r="W403" s="49"/>
      <c r="X403" s="49"/>
      <c r="Y403" s="49"/>
      <c r="Z403" s="49"/>
      <c r="AA403" s="49"/>
      <c r="AB403" s="81"/>
      <c r="AC403" s="334"/>
    </row>
    <row r="404" spans="2:29" ht="12">
      <c r="B404" s="367"/>
      <c r="C404" s="368"/>
      <c r="D404" s="71"/>
      <c r="E404" s="341"/>
      <c r="F404" s="342"/>
      <c r="G404" s="342"/>
      <c r="H404" s="343"/>
      <c r="I404" s="206" t="s">
        <v>85</v>
      </c>
      <c r="J404" s="336" t="s">
        <v>368</v>
      </c>
      <c r="K404" s="336"/>
      <c r="L404" s="336"/>
      <c r="M404" s="336"/>
      <c r="N404" s="336"/>
      <c r="O404" s="336"/>
      <c r="P404" s="336"/>
      <c r="Q404" s="337"/>
      <c r="R404" s="332" t="s">
        <v>253</v>
      </c>
      <c r="S404" s="330"/>
      <c r="T404" s="330"/>
      <c r="U404" s="330"/>
      <c r="V404" s="168" t="s">
        <v>85</v>
      </c>
      <c r="W404" s="347" t="s">
        <v>254</v>
      </c>
      <c r="X404" s="347"/>
      <c r="Y404" s="168" t="s">
        <v>85</v>
      </c>
      <c r="Z404" s="331" t="s">
        <v>255</v>
      </c>
      <c r="AA404" s="330"/>
      <c r="AB404" s="179"/>
      <c r="AC404" s="334"/>
    </row>
    <row r="405" spans="2:29" ht="12">
      <c r="B405" s="367"/>
      <c r="C405" s="368"/>
      <c r="D405" s="71"/>
      <c r="E405" s="344"/>
      <c r="F405" s="345"/>
      <c r="G405" s="345"/>
      <c r="H405" s="346"/>
      <c r="I405" s="218"/>
      <c r="J405" s="348"/>
      <c r="K405" s="348"/>
      <c r="L405" s="348"/>
      <c r="M405" s="348"/>
      <c r="N405" s="348"/>
      <c r="O405" s="348"/>
      <c r="P405" s="348"/>
      <c r="Q405" s="349"/>
      <c r="R405" s="180"/>
      <c r="S405" s="104"/>
      <c r="T405" s="104"/>
      <c r="U405" s="104"/>
      <c r="V405" s="104"/>
      <c r="W405" s="104"/>
      <c r="X405" s="209"/>
      <c r="Y405" s="209"/>
      <c r="Z405" s="209"/>
      <c r="AA405" s="88"/>
      <c r="AB405" s="90"/>
      <c r="AC405" s="335"/>
    </row>
    <row r="406" spans="2:29" ht="12">
      <c r="B406" s="367"/>
      <c r="C406" s="368"/>
      <c r="D406" s="320" t="s">
        <v>522</v>
      </c>
      <c r="E406" s="321"/>
      <c r="F406" s="321"/>
      <c r="G406" s="321"/>
      <c r="H406" s="322"/>
      <c r="I406" s="105"/>
      <c r="J406" s="181"/>
      <c r="K406" s="181"/>
      <c r="L406" s="181"/>
      <c r="M406" s="181"/>
      <c r="N406" s="181"/>
      <c r="O406" s="181"/>
      <c r="P406" s="181"/>
      <c r="Q406" s="182"/>
      <c r="R406" s="144"/>
      <c r="S406" s="79"/>
      <c r="T406" s="79"/>
      <c r="U406" s="79"/>
      <c r="V406" s="79"/>
      <c r="W406" s="79"/>
      <c r="X406" s="79"/>
      <c r="Y406" s="79"/>
      <c r="Z406" s="79"/>
      <c r="AA406" s="79"/>
      <c r="AB406" s="79"/>
      <c r="AC406" s="326"/>
    </row>
    <row r="407" spans="2:29" ht="12">
      <c r="B407" s="367"/>
      <c r="C407" s="368"/>
      <c r="D407" s="323"/>
      <c r="E407" s="324"/>
      <c r="F407" s="324"/>
      <c r="G407" s="324"/>
      <c r="H407" s="325"/>
      <c r="I407" s="94"/>
      <c r="J407" s="51"/>
      <c r="K407" s="51"/>
      <c r="L407" s="51"/>
      <c r="M407" s="51"/>
      <c r="N407" s="51"/>
      <c r="O407" s="51"/>
      <c r="P407" s="51"/>
      <c r="Q407" s="52"/>
      <c r="R407" s="40" t="s">
        <v>85</v>
      </c>
      <c r="S407" s="307" t="s">
        <v>392</v>
      </c>
      <c r="T407" s="307"/>
      <c r="U407" s="307"/>
      <c r="V407" s="307"/>
      <c r="W407" s="307"/>
      <c r="X407" s="307"/>
      <c r="Y407" s="307"/>
      <c r="Z407" s="307"/>
      <c r="AA407" s="307"/>
      <c r="AB407" s="329"/>
      <c r="AC407" s="327"/>
    </row>
    <row r="408" spans="2:29" ht="12">
      <c r="B408" s="367"/>
      <c r="C408" s="368"/>
      <c r="D408" s="323"/>
      <c r="E408" s="324"/>
      <c r="F408" s="324"/>
      <c r="G408" s="324"/>
      <c r="H408" s="325"/>
      <c r="I408" s="63" t="s">
        <v>70</v>
      </c>
      <c r="J408" s="37" t="s">
        <v>109</v>
      </c>
      <c r="K408" s="37"/>
      <c r="L408" s="37"/>
      <c r="M408" s="37"/>
      <c r="N408" s="37"/>
      <c r="O408" s="37"/>
      <c r="P408" s="37"/>
      <c r="Q408" s="39"/>
      <c r="R408" s="40" t="s">
        <v>85</v>
      </c>
      <c r="S408" s="330" t="s">
        <v>274</v>
      </c>
      <c r="T408" s="330"/>
      <c r="U408" s="330"/>
      <c r="V408" s="330"/>
      <c r="W408" s="330"/>
      <c r="X408" s="330"/>
      <c r="Y408" s="330"/>
      <c r="Z408" s="330"/>
      <c r="AA408" s="330"/>
      <c r="AB408" s="331"/>
      <c r="AC408" s="327"/>
    </row>
    <row r="409" spans="2:29" ht="12">
      <c r="B409" s="367"/>
      <c r="C409" s="368"/>
      <c r="D409" s="323"/>
      <c r="E409" s="324"/>
      <c r="F409" s="324"/>
      <c r="G409" s="324"/>
      <c r="H409" s="325"/>
      <c r="I409" s="94"/>
      <c r="J409" s="37"/>
      <c r="K409" s="37"/>
      <c r="L409" s="37"/>
      <c r="M409" s="37"/>
      <c r="N409" s="37"/>
      <c r="O409" s="37"/>
      <c r="P409" s="37"/>
      <c r="Q409" s="39"/>
      <c r="R409" s="48"/>
      <c r="S409" s="330"/>
      <c r="T409" s="330"/>
      <c r="U409" s="330"/>
      <c r="V409" s="330"/>
      <c r="W409" s="330"/>
      <c r="X409" s="330"/>
      <c r="Y409" s="330"/>
      <c r="Z409" s="330"/>
      <c r="AA409" s="330"/>
      <c r="AB409" s="331"/>
      <c r="AC409" s="327"/>
    </row>
    <row r="410" spans="2:29" ht="12">
      <c r="B410" s="367"/>
      <c r="C410" s="368"/>
      <c r="D410" s="71"/>
      <c r="E410" s="300" t="s">
        <v>57</v>
      </c>
      <c r="F410" s="301"/>
      <c r="G410" s="301"/>
      <c r="H410" s="302"/>
      <c r="I410" s="63" t="s">
        <v>85</v>
      </c>
      <c r="J410" s="37" t="s">
        <v>188</v>
      </c>
      <c r="K410" s="37"/>
      <c r="L410" s="37"/>
      <c r="M410" s="37"/>
      <c r="N410" s="37"/>
      <c r="O410" s="37"/>
      <c r="P410" s="37"/>
      <c r="Q410" s="39"/>
      <c r="R410" s="332" t="s">
        <v>280</v>
      </c>
      <c r="S410" s="330"/>
      <c r="T410" s="330"/>
      <c r="U410" s="330"/>
      <c r="V410" s="330"/>
      <c r="W410" s="330"/>
      <c r="X410" s="330"/>
      <c r="Y410" s="299"/>
      <c r="Z410" s="299"/>
      <c r="AA410" s="97" t="s">
        <v>119</v>
      </c>
      <c r="AB410" s="99"/>
      <c r="AC410" s="327"/>
    </row>
    <row r="411" spans="2:29" ht="12">
      <c r="B411" s="367"/>
      <c r="C411" s="368"/>
      <c r="D411" s="71"/>
      <c r="E411" s="300"/>
      <c r="F411" s="301"/>
      <c r="G411" s="301"/>
      <c r="H411" s="302"/>
      <c r="I411" s="63" t="s">
        <v>85</v>
      </c>
      <c r="J411" s="37" t="s">
        <v>284</v>
      </c>
      <c r="K411" s="37"/>
      <c r="L411" s="37"/>
      <c r="M411" s="37"/>
      <c r="N411" s="37"/>
      <c r="O411" s="37"/>
      <c r="P411" s="37"/>
      <c r="Q411" s="39"/>
      <c r="R411" s="332" t="s">
        <v>285</v>
      </c>
      <c r="S411" s="330"/>
      <c r="T411" s="330"/>
      <c r="U411" s="330"/>
      <c r="V411" s="330"/>
      <c r="W411" s="330"/>
      <c r="X411" s="330"/>
      <c r="Y411" s="299"/>
      <c r="Z411" s="299"/>
      <c r="AA411" s="97" t="s">
        <v>119</v>
      </c>
      <c r="AB411" s="99"/>
      <c r="AC411" s="327"/>
    </row>
    <row r="412" spans="2:29" ht="12">
      <c r="B412" s="367"/>
      <c r="C412" s="368"/>
      <c r="D412" s="71"/>
      <c r="E412" s="300"/>
      <c r="F412" s="301"/>
      <c r="G412" s="301"/>
      <c r="H412" s="302"/>
      <c r="I412" s="37"/>
      <c r="J412" s="37"/>
      <c r="K412" s="37"/>
      <c r="L412" s="37"/>
      <c r="M412" s="37"/>
      <c r="N412" s="37"/>
      <c r="O412" s="37"/>
      <c r="P412" s="37"/>
      <c r="Q412" s="39"/>
      <c r="R412" s="157" t="s">
        <v>393</v>
      </c>
      <c r="S412" s="97"/>
      <c r="T412" s="97"/>
      <c r="U412" s="97"/>
      <c r="V412" s="97"/>
      <c r="W412" s="97"/>
      <c r="X412" s="97"/>
      <c r="Y412" s="299"/>
      <c r="Z412" s="299"/>
      <c r="AA412" s="97" t="s">
        <v>119</v>
      </c>
      <c r="AB412" s="99"/>
      <c r="AC412" s="327"/>
    </row>
    <row r="413" spans="2:29" ht="12">
      <c r="B413" s="367"/>
      <c r="C413" s="368"/>
      <c r="D413" s="71"/>
      <c r="E413" s="300" t="s">
        <v>523</v>
      </c>
      <c r="F413" s="301"/>
      <c r="G413" s="301"/>
      <c r="H413" s="302"/>
      <c r="I413" s="94"/>
      <c r="J413" s="95"/>
      <c r="K413" s="95"/>
      <c r="L413" s="37"/>
      <c r="M413" s="37"/>
      <c r="N413" s="37"/>
      <c r="O413" s="37"/>
      <c r="P413" s="37"/>
      <c r="Q413" s="39"/>
      <c r="R413" s="56"/>
      <c r="S413" s="49"/>
      <c r="T413" s="49"/>
      <c r="U413" s="49"/>
      <c r="V413" s="49"/>
      <c r="W413" s="49"/>
      <c r="X413" s="49"/>
      <c r="Y413" s="49"/>
      <c r="Z413" s="49"/>
      <c r="AA413" s="49"/>
      <c r="AB413" s="49"/>
      <c r="AC413" s="327"/>
    </row>
    <row r="414" spans="2:29" ht="12">
      <c r="B414" s="367"/>
      <c r="C414" s="368"/>
      <c r="D414" s="71"/>
      <c r="E414" s="300"/>
      <c r="F414" s="301"/>
      <c r="G414" s="301"/>
      <c r="H414" s="302"/>
      <c r="I414" s="94"/>
      <c r="J414" s="95"/>
      <c r="K414" s="95"/>
      <c r="L414" s="37"/>
      <c r="M414" s="37"/>
      <c r="N414" s="37"/>
      <c r="O414" s="37"/>
      <c r="P414" s="37"/>
      <c r="Q414" s="39"/>
      <c r="R414" s="306" t="s">
        <v>308</v>
      </c>
      <c r="S414" s="307"/>
      <c r="T414" s="307"/>
      <c r="U414" s="307"/>
      <c r="V414" s="307"/>
      <c r="W414" s="307"/>
      <c r="X414" s="307"/>
      <c r="Y414" s="299"/>
      <c r="Z414" s="299"/>
      <c r="AA414" s="49" t="s">
        <v>119</v>
      </c>
      <c r="AB414" s="49"/>
      <c r="AC414" s="327"/>
    </row>
    <row r="415" spans="2:29" ht="12.75" thickBot="1">
      <c r="B415" s="369"/>
      <c r="C415" s="370"/>
      <c r="D415" s="147"/>
      <c r="E415" s="303"/>
      <c r="F415" s="304"/>
      <c r="G415" s="304"/>
      <c r="H415" s="305"/>
      <c r="I415" s="154"/>
      <c r="J415" s="213"/>
      <c r="K415" s="213"/>
      <c r="L415" s="148"/>
      <c r="M415" s="148"/>
      <c r="N415" s="148"/>
      <c r="O415" s="148"/>
      <c r="P415" s="148"/>
      <c r="Q415" s="149"/>
      <c r="R415" s="151"/>
      <c r="S415" s="151"/>
      <c r="T415" s="151"/>
      <c r="U415" s="151"/>
      <c r="V415" s="151"/>
      <c r="W415" s="151"/>
      <c r="X415" s="151"/>
      <c r="Y415" s="151"/>
      <c r="Z415" s="151"/>
      <c r="AA415" s="151"/>
      <c r="AB415" s="151"/>
      <c r="AC415" s="328"/>
    </row>
    <row r="416" spans="2:29" ht="15" thickBot="1">
      <c r="B416" s="18"/>
      <c r="C416" s="18"/>
      <c r="D416" s="18"/>
      <c r="E416" s="18"/>
      <c r="F416" s="18"/>
      <c r="G416" s="18"/>
      <c r="H416" s="18"/>
      <c r="I416" s="18"/>
      <c r="J416" s="18"/>
      <c r="K416" s="18"/>
      <c r="L416" s="18"/>
      <c r="M416" s="18"/>
      <c r="N416" s="18"/>
      <c r="O416" s="18"/>
      <c r="P416" s="18"/>
      <c r="Q416" s="18"/>
      <c r="R416" s="234"/>
      <c r="S416" s="234"/>
      <c r="T416" s="234"/>
      <c r="U416" s="234"/>
      <c r="V416" s="234"/>
      <c r="W416" s="234"/>
      <c r="X416" s="234"/>
      <c r="Y416" s="234"/>
      <c r="Z416" s="234"/>
      <c r="AA416" s="234"/>
      <c r="AB416" s="234"/>
      <c r="AC416" s="234"/>
    </row>
    <row r="417" spans="2:29" ht="13.5">
      <c r="B417" s="308" t="s">
        <v>4</v>
      </c>
      <c r="C417" s="311" t="s">
        <v>5</v>
      </c>
      <c r="D417" s="311"/>
      <c r="E417" s="312"/>
      <c r="F417" s="312"/>
      <c r="G417" s="312"/>
      <c r="H417" s="312"/>
      <c r="I417" s="237"/>
      <c r="J417" s="313"/>
      <c r="K417" s="313"/>
      <c r="L417" s="313"/>
      <c r="M417" s="313"/>
      <c r="N417" s="313"/>
      <c r="O417" s="313"/>
      <c r="P417" s="313"/>
      <c r="Q417" s="314"/>
      <c r="R417" s="315" t="s">
        <v>6</v>
      </c>
      <c r="S417" s="289"/>
      <c r="T417" s="289"/>
      <c r="U417" s="289"/>
      <c r="V417" s="289"/>
      <c r="W417" s="289"/>
      <c r="X417" s="289"/>
      <c r="Y417" s="289"/>
      <c r="Z417" s="289"/>
      <c r="AA417" s="289"/>
      <c r="AB417" s="289"/>
      <c r="AC417" s="289"/>
    </row>
    <row r="418" spans="2:29" ht="12">
      <c r="B418" s="309"/>
      <c r="C418" s="316" t="s">
        <v>7</v>
      </c>
      <c r="D418" s="317"/>
      <c r="E418" s="281" t="s">
        <v>8</v>
      </c>
      <c r="F418" s="282"/>
      <c r="G418" s="282"/>
      <c r="H418" s="283"/>
      <c r="I418" s="284" t="s">
        <v>9</v>
      </c>
      <c r="J418" s="284"/>
      <c r="K418" s="284"/>
      <c r="L418" s="284"/>
      <c r="M418" s="284"/>
      <c r="N418" s="284"/>
      <c r="O418" s="284"/>
      <c r="P418" s="284"/>
      <c r="Q418" s="285"/>
      <c r="R418" s="315"/>
      <c r="S418" s="289"/>
      <c r="T418" s="289"/>
      <c r="U418" s="289"/>
      <c r="V418" s="289"/>
      <c r="W418" s="289"/>
      <c r="X418" s="289"/>
      <c r="Y418" s="289"/>
      <c r="Z418" s="289"/>
      <c r="AA418" s="289"/>
      <c r="AB418" s="289"/>
      <c r="AC418" s="289"/>
    </row>
    <row r="419" spans="2:29" ht="13.5">
      <c r="B419" s="309"/>
      <c r="C419" s="318"/>
      <c r="D419" s="319"/>
      <c r="E419" s="286"/>
      <c r="F419" s="287"/>
      <c r="G419" s="287"/>
      <c r="H419" s="288"/>
      <c r="I419" s="276"/>
      <c r="J419" s="276"/>
      <c r="K419" s="276"/>
      <c r="L419" s="276"/>
      <c r="M419" s="276"/>
      <c r="N419" s="276"/>
      <c r="O419" s="276"/>
      <c r="P419" s="276"/>
      <c r="Q419" s="277"/>
      <c r="R419" s="289" t="s">
        <v>10</v>
      </c>
      <c r="S419" s="289"/>
      <c r="T419" s="289"/>
      <c r="U419" s="289"/>
      <c r="V419" s="289"/>
      <c r="W419" s="289"/>
      <c r="X419" s="289"/>
      <c r="Y419" s="289"/>
      <c r="Z419" s="289"/>
      <c r="AA419" s="289"/>
      <c r="AB419" s="289"/>
      <c r="AC419" s="289"/>
    </row>
    <row r="420" spans="2:29" ht="12">
      <c r="B420" s="309"/>
      <c r="C420" s="290" t="s">
        <v>11</v>
      </c>
      <c r="D420" s="291"/>
      <c r="E420" s="281" t="s">
        <v>12</v>
      </c>
      <c r="F420" s="282"/>
      <c r="G420" s="282"/>
      <c r="H420" s="283"/>
      <c r="I420" s="284" t="s">
        <v>9</v>
      </c>
      <c r="J420" s="284"/>
      <c r="K420" s="284"/>
      <c r="L420" s="284"/>
      <c r="M420" s="284"/>
      <c r="N420" s="284"/>
      <c r="O420" s="284"/>
      <c r="P420" s="284"/>
      <c r="Q420" s="285"/>
      <c r="R420" s="238"/>
      <c r="S420" s="238"/>
      <c r="T420" s="238"/>
      <c r="U420" s="238"/>
      <c r="V420" s="238"/>
      <c r="W420" s="238"/>
      <c r="X420" s="238"/>
      <c r="Y420" s="238"/>
      <c r="Z420" s="238"/>
      <c r="AA420" s="238"/>
      <c r="AB420" s="238"/>
      <c r="AC420" s="238"/>
    </row>
    <row r="421" spans="2:29" ht="13.5">
      <c r="B421" s="309"/>
      <c r="C421" s="290"/>
      <c r="D421" s="291"/>
      <c r="E421" s="294"/>
      <c r="F421" s="295"/>
      <c r="G421" s="295"/>
      <c r="H421" s="296"/>
      <c r="I421" s="297"/>
      <c r="J421" s="297"/>
      <c r="K421" s="297"/>
      <c r="L421" s="297"/>
      <c r="M421" s="297"/>
      <c r="N421" s="297"/>
      <c r="O421" s="297"/>
      <c r="P421" s="297"/>
      <c r="Q421" s="298"/>
      <c r="R421" s="275" t="s">
        <v>13</v>
      </c>
      <c r="S421" s="275"/>
      <c r="T421" s="275"/>
      <c r="U421" s="275"/>
      <c r="V421" s="275"/>
      <c r="W421" s="275"/>
      <c r="X421" s="275"/>
      <c r="Y421" s="275"/>
      <c r="Z421" s="275"/>
      <c r="AA421" s="275"/>
      <c r="AB421" s="275"/>
      <c r="AC421" s="275"/>
    </row>
    <row r="422" spans="2:29" ht="13.5">
      <c r="B422" s="309"/>
      <c r="C422" s="290"/>
      <c r="D422" s="291"/>
      <c r="E422" s="242" t="s">
        <v>14</v>
      </c>
      <c r="F422" s="276"/>
      <c r="G422" s="276"/>
      <c r="H422" s="276"/>
      <c r="I422" s="276"/>
      <c r="J422" s="276"/>
      <c r="K422" s="276"/>
      <c r="L422" s="276"/>
      <c r="M422" s="276"/>
      <c r="N422" s="276"/>
      <c r="O422" s="276"/>
      <c r="P422" s="276"/>
      <c r="Q422" s="277"/>
      <c r="R422" s="238"/>
      <c r="S422" s="238"/>
      <c r="T422" s="238"/>
      <c r="U422" s="238"/>
      <c r="V422" s="238"/>
      <c r="W422" s="238"/>
      <c r="X422" s="238"/>
      <c r="Y422" s="238"/>
      <c r="Z422" s="238"/>
      <c r="AA422" s="238"/>
      <c r="AB422" s="238"/>
      <c r="AC422" s="238"/>
    </row>
    <row r="423" spans="2:17" ht="14.25" thickBot="1">
      <c r="B423" s="310"/>
      <c r="C423" s="292"/>
      <c r="D423" s="293"/>
      <c r="E423" s="243" t="s">
        <v>15</v>
      </c>
      <c r="F423" s="278"/>
      <c r="G423" s="278"/>
      <c r="H423" s="278"/>
      <c r="I423" s="278"/>
      <c r="J423" s="278"/>
      <c r="K423" s="278"/>
      <c r="L423" s="278"/>
      <c r="M423" s="278"/>
      <c r="N423" s="278"/>
      <c r="O423" s="278"/>
      <c r="P423" s="278"/>
      <c r="Q423" s="279"/>
    </row>
    <row r="424" spans="2:29" ht="14.25">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row>
    <row r="426" ht="12">
      <c r="B426" s="1" t="s">
        <v>529</v>
      </c>
    </row>
    <row r="427" spans="2:29" ht="12">
      <c r="B427" s="273" t="s">
        <v>85</v>
      </c>
      <c r="C427" s="280" t="s">
        <v>528</v>
      </c>
      <c r="D427" s="280"/>
      <c r="E427" s="280"/>
      <c r="F427" s="280"/>
      <c r="G427" s="280"/>
      <c r="H427" s="280"/>
      <c r="I427" s="280"/>
      <c r="J427" s="280"/>
      <c r="K427" s="280"/>
      <c r="L427" s="280"/>
      <c r="M427" s="280"/>
      <c r="N427" s="280"/>
      <c r="O427" s="280"/>
      <c r="P427" s="280"/>
      <c r="Q427" s="280"/>
      <c r="R427" s="280"/>
      <c r="S427" s="280"/>
      <c r="T427" s="280"/>
      <c r="U427" s="280"/>
      <c r="V427" s="280"/>
      <c r="W427" s="280"/>
      <c r="X427" s="280"/>
      <c r="Y427" s="280"/>
      <c r="Z427" s="280"/>
      <c r="AA427" s="280"/>
      <c r="AB427" s="280"/>
      <c r="AC427" s="280"/>
    </row>
    <row r="429" spans="2:3" ht="12">
      <c r="B429" s="244"/>
      <c r="C429" s="244"/>
    </row>
  </sheetData>
  <sheetProtection/>
  <mergeCells count="802">
    <mergeCell ref="C262:AC262"/>
    <mergeCell ref="B184:C206"/>
    <mergeCell ref="AC109:AC115"/>
    <mergeCell ref="Y111:Z111"/>
    <mergeCell ref="F112:H113"/>
    <mergeCell ref="Y112:Z112"/>
    <mergeCell ref="Y113:Z113"/>
    <mergeCell ref="F114:H115"/>
    <mergeCell ref="R188:U188"/>
    <mergeCell ref="Y190:Z190"/>
    <mergeCell ref="AC100:AC108"/>
    <mergeCell ref="AC36:AC42"/>
    <mergeCell ref="X196:Z196"/>
    <mergeCell ref="R196:W196"/>
    <mergeCell ref="R191:U191"/>
    <mergeCell ref="R193:U193"/>
    <mergeCell ref="R195:U195"/>
    <mergeCell ref="R189:U189"/>
    <mergeCell ref="V188:W188"/>
    <mergeCell ref="R170:AB170"/>
    <mergeCell ref="AC44:AC50"/>
    <mergeCell ref="S97:AB97"/>
    <mergeCell ref="S98:AB98"/>
    <mergeCell ref="AC76:AC81"/>
    <mergeCell ref="AC29:AC34"/>
    <mergeCell ref="Z79:AA79"/>
    <mergeCell ref="R38:T38"/>
    <mergeCell ref="AC91:AC94"/>
    <mergeCell ref="Z80:AA80"/>
    <mergeCell ref="Y41:Z41"/>
    <mergeCell ref="R52:W52"/>
    <mergeCell ref="S198:AB198"/>
    <mergeCell ref="Z195:AA195"/>
    <mergeCell ref="V189:W189"/>
    <mergeCell ref="Y63:Z63"/>
    <mergeCell ref="V64:W64"/>
    <mergeCell ref="X52:Z52"/>
    <mergeCell ref="X56:Z56"/>
    <mergeCell ref="R25:W25"/>
    <mergeCell ref="V37:W37"/>
    <mergeCell ref="X26:Z26"/>
    <mergeCell ref="X53:Z53"/>
    <mergeCell ref="Y40:Z40"/>
    <mergeCell ref="V33:Y33"/>
    <mergeCell ref="V32:Y32"/>
    <mergeCell ref="Z32:AA32"/>
    <mergeCell ref="V30:Y30"/>
    <mergeCell ref="Z30:AA30"/>
    <mergeCell ref="X24:Z24"/>
    <mergeCell ref="R26:W26"/>
    <mergeCell ref="AC23:AC28"/>
    <mergeCell ref="S30:U30"/>
    <mergeCell ref="S32:U33"/>
    <mergeCell ref="R27:W27"/>
    <mergeCell ref="Z33:AA33"/>
    <mergeCell ref="X25:Z25"/>
    <mergeCell ref="R28:W28"/>
    <mergeCell ref="R32:R33"/>
    <mergeCell ref="R8:AB8"/>
    <mergeCell ref="R9:AB9"/>
    <mergeCell ref="R19:X19"/>
    <mergeCell ref="AC14:AC16"/>
    <mergeCell ref="AC18:AC20"/>
    <mergeCell ref="J46:Q46"/>
    <mergeCell ref="Y37:Z37"/>
    <mergeCell ref="Y42:Z42"/>
    <mergeCell ref="I9:Q9"/>
    <mergeCell ref="J19:Q19"/>
    <mergeCell ref="D11:H17"/>
    <mergeCell ref="R18:AB18"/>
    <mergeCell ref="J14:Q14"/>
    <mergeCell ref="R20:X20"/>
    <mergeCell ref="J20:Q20"/>
    <mergeCell ref="S12:AB12"/>
    <mergeCell ref="E18:H20"/>
    <mergeCell ref="AC143:AC161"/>
    <mergeCell ref="J149:Q149"/>
    <mergeCell ref="O147:Q147"/>
    <mergeCell ref="J193:Q193"/>
    <mergeCell ref="S149:AB149"/>
    <mergeCell ref="J164:Q164"/>
    <mergeCell ref="J171:Q171"/>
    <mergeCell ref="J148:Q148"/>
    <mergeCell ref="J165:Q165"/>
    <mergeCell ref="J155:Q155"/>
    <mergeCell ref="D4:E4"/>
    <mergeCell ref="E22:H22"/>
    <mergeCell ref="E23:H23"/>
    <mergeCell ref="D44:H44"/>
    <mergeCell ref="C6:D6"/>
    <mergeCell ref="F24:H24"/>
    <mergeCell ref="B11:C50"/>
    <mergeCell ref="B9:H9"/>
    <mergeCell ref="E21:H21"/>
    <mergeCell ref="F25:H25"/>
    <mergeCell ref="J47:Q47"/>
    <mergeCell ref="U39:V39"/>
    <mergeCell ref="J40:Q40"/>
    <mergeCell ref="R42:X42"/>
    <mergeCell ref="V36:W36"/>
    <mergeCell ref="R40:X40"/>
    <mergeCell ref="R39:T39"/>
    <mergeCell ref="R41:X41"/>
    <mergeCell ref="R37:T37"/>
    <mergeCell ref="S45:AB45"/>
    <mergeCell ref="F6:G6"/>
    <mergeCell ref="J84:Q84"/>
    <mergeCell ref="D138:H139"/>
    <mergeCell ref="R53:W53"/>
    <mergeCell ref="E46:H46"/>
    <mergeCell ref="J15:Q15"/>
    <mergeCell ref="R24:W24"/>
    <mergeCell ref="R36:T36"/>
    <mergeCell ref="F41:H43"/>
    <mergeCell ref="I8:Q8"/>
    <mergeCell ref="J33:Q33"/>
    <mergeCell ref="B137:H137"/>
    <mergeCell ref="J124:Q124"/>
    <mergeCell ref="E132:H134"/>
    <mergeCell ref="B127:C136"/>
    <mergeCell ref="J126:Q126"/>
    <mergeCell ref="J82:Q82"/>
    <mergeCell ref="B124:C126"/>
    <mergeCell ref="F87:H90"/>
    <mergeCell ref="D127:H128"/>
    <mergeCell ref="F26:H26"/>
    <mergeCell ref="J87:Q87"/>
    <mergeCell ref="E87:E90"/>
    <mergeCell ref="E84:E86"/>
    <mergeCell ref="J88:Q88"/>
    <mergeCell ref="D124:H126"/>
    <mergeCell ref="F27:H27"/>
    <mergeCell ref="F28:H28"/>
    <mergeCell ref="D51:H53"/>
    <mergeCell ref="E50:H50"/>
    <mergeCell ref="B58:C72"/>
    <mergeCell ref="F100:H100"/>
    <mergeCell ref="J139:K139"/>
    <mergeCell ref="M139:O139"/>
    <mergeCell ref="J32:Q32"/>
    <mergeCell ref="E204:H206"/>
    <mergeCell ref="E129:H131"/>
    <mergeCell ref="E151:H152"/>
    <mergeCell ref="E146:H150"/>
    <mergeCell ref="D135:H136"/>
    <mergeCell ref="B51:C57"/>
    <mergeCell ref="B3:AC3"/>
    <mergeCell ref="J61:Q61"/>
    <mergeCell ref="F119:H120"/>
    <mergeCell ref="AC51:AC53"/>
    <mergeCell ref="F69:H70"/>
    <mergeCell ref="J39:Q39"/>
    <mergeCell ref="E48:H48"/>
    <mergeCell ref="E60:H61"/>
    <mergeCell ref="E82:E83"/>
    <mergeCell ref="D54:H57"/>
    <mergeCell ref="J62:Q62"/>
    <mergeCell ref="V62:W62"/>
    <mergeCell ref="F77:H77"/>
    <mergeCell ref="J80:Q80"/>
    <mergeCell ref="R81:W81"/>
    <mergeCell ref="R79:W79"/>
    <mergeCell ref="R56:W56"/>
    <mergeCell ref="E194:H196"/>
    <mergeCell ref="E166:H169"/>
    <mergeCell ref="E170:H173"/>
    <mergeCell ref="D186:H187"/>
    <mergeCell ref="E188:H190"/>
    <mergeCell ref="E192:H193"/>
    <mergeCell ref="D174:H177"/>
    <mergeCell ref="D184:H185"/>
    <mergeCell ref="E178:H180"/>
    <mergeCell ref="D162:H165"/>
    <mergeCell ref="F156:H156"/>
    <mergeCell ref="F84:H86"/>
    <mergeCell ref="D140:H142"/>
    <mergeCell ref="E191:H191"/>
    <mergeCell ref="F157:H158"/>
    <mergeCell ref="E153:E161"/>
    <mergeCell ref="F159:H161"/>
    <mergeCell ref="E91:E94"/>
    <mergeCell ref="F91:H94"/>
    <mergeCell ref="E29:H34"/>
    <mergeCell ref="F67:H68"/>
    <mergeCell ref="E35:H38"/>
    <mergeCell ref="F39:H39"/>
    <mergeCell ref="F40:H40"/>
    <mergeCell ref="E47:H47"/>
    <mergeCell ref="E45:H45"/>
    <mergeCell ref="E49:H49"/>
    <mergeCell ref="D58:H59"/>
    <mergeCell ref="E62:H62"/>
    <mergeCell ref="J85:Q85"/>
    <mergeCell ref="J81:Q81"/>
    <mergeCell ref="E63:H66"/>
    <mergeCell ref="D73:H75"/>
    <mergeCell ref="F78:H81"/>
    <mergeCell ref="J83:Q83"/>
    <mergeCell ref="F82:H83"/>
    <mergeCell ref="F71:H72"/>
    <mergeCell ref="F76:H76"/>
    <mergeCell ref="E78:E81"/>
    <mergeCell ref="J89:Q89"/>
    <mergeCell ref="J92:Q92"/>
    <mergeCell ref="J94:Q94"/>
    <mergeCell ref="J93:Q93"/>
    <mergeCell ref="J90:Q90"/>
    <mergeCell ref="J91:Q91"/>
    <mergeCell ref="J86:Q86"/>
    <mergeCell ref="W60:X60"/>
    <mergeCell ref="R64:U64"/>
    <mergeCell ref="R61:U61"/>
    <mergeCell ref="R62:U62"/>
    <mergeCell ref="W80:X80"/>
    <mergeCell ref="S63:X63"/>
    <mergeCell ref="V61:W61"/>
    <mergeCell ref="R80:U80"/>
    <mergeCell ref="X79:Y79"/>
    <mergeCell ref="E109:E115"/>
    <mergeCell ref="E116:E120"/>
    <mergeCell ref="E102:E108"/>
    <mergeCell ref="Y104:Z104"/>
    <mergeCell ref="Y105:Z105"/>
    <mergeCell ref="F102:H104"/>
    <mergeCell ref="Y106:Z106"/>
    <mergeCell ref="AC95:AC99"/>
    <mergeCell ref="F116:H118"/>
    <mergeCell ref="F109:H111"/>
    <mergeCell ref="F107:H108"/>
    <mergeCell ref="F101:H101"/>
    <mergeCell ref="F105:H106"/>
    <mergeCell ref="Y107:Z107"/>
    <mergeCell ref="Y118:Z118"/>
    <mergeCell ref="R114:X114"/>
    <mergeCell ref="Y114:Z114"/>
    <mergeCell ref="AC116:AC120"/>
    <mergeCell ref="J127:K127"/>
    <mergeCell ref="M127:O127"/>
    <mergeCell ref="J125:Q125"/>
    <mergeCell ref="R119:X119"/>
    <mergeCell ref="Y120:Z120"/>
    <mergeCell ref="R122:X122"/>
    <mergeCell ref="Y122:Z122"/>
    <mergeCell ref="AC121:AC123"/>
    <mergeCell ref="R118:X118"/>
    <mergeCell ref="O158:Q158"/>
    <mergeCell ref="J160:Q160"/>
    <mergeCell ref="O163:Q163"/>
    <mergeCell ref="J159:Q159"/>
    <mergeCell ref="AC73:AC75"/>
    <mergeCell ref="AC87:AC90"/>
    <mergeCell ref="AC84:AC86"/>
    <mergeCell ref="AC82:AC83"/>
    <mergeCell ref="AC124:AC126"/>
    <mergeCell ref="J154:Q154"/>
    <mergeCell ref="R158:U158"/>
    <mergeCell ref="R160:W160"/>
    <mergeCell ref="R164:W164"/>
    <mergeCell ref="X164:Z164"/>
    <mergeCell ref="R182:X182"/>
    <mergeCell ref="W159:X159"/>
    <mergeCell ref="R166:AB166"/>
    <mergeCell ref="R171:AB173"/>
    <mergeCell ref="S177:AB177"/>
    <mergeCell ref="Y180:Z180"/>
    <mergeCell ref="Y182:Z182"/>
    <mergeCell ref="R179:X179"/>
    <mergeCell ref="S186:AB186"/>
    <mergeCell ref="Y178:Z178"/>
    <mergeCell ref="M187:O187"/>
    <mergeCell ref="O192:Q192"/>
    <mergeCell ref="O186:Q186"/>
    <mergeCell ref="M185:N185"/>
    <mergeCell ref="J185:K185"/>
    <mergeCell ref="J172:Q172"/>
    <mergeCell ref="P185:Q185"/>
    <mergeCell ref="J152:K152"/>
    <mergeCell ref="J196:Q196"/>
    <mergeCell ref="E181:H183"/>
    <mergeCell ref="Y202:Z202"/>
    <mergeCell ref="S199:AB199"/>
    <mergeCell ref="S200:AB200"/>
    <mergeCell ref="J195:Q195"/>
    <mergeCell ref="S190:X190"/>
    <mergeCell ref="V191:W191"/>
    <mergeCell ref="J190:Q190"/>
    <mergeCell ref="O153:Q153"/>
    <mergeCell ref="R153:U153"/>
    <mergeCell ref="R154:U154"/>
    <mergeCell ref="V152:W152"/>
    <mergeCell ref="O140:Q140"/>
    <mergeCell ref="J141:Q141"/>
    <mergeCell ref="J145:Q145"/>
    <mergeCell ref="J144:Q144"/>
    <mergeCell ref="S148:AB148"/>
    <mergeCell ref="X147:Z147"/>
    <mergeCell ref="R156:U156"/>
    <mergeCell ref="S176:AB176"/>
    <mergeCell ref="R167:AB169"/>
    <mergeCell ref="Y155:Z155"/>
    <mergeCell ref="V154:W154"/>
    <mergeCell ref="J142:Q142"/>
    <mergeCell ref="O143:Q143"/>
    <mergeCell ref="O151:Q151"/>
    <mergeCell ref="M152:O152"/>
    <mergeCell ref="V153:W153"/>
    <mergeCell ref="R135:W135"/>
    <mergeCell ref="R132:W132"/>
    <mergeCell ref="R130:W130"/>
    <mergeCell ref="S127:AB127"/>
    <mergeCell ref="X132:Z132"/>
    <mergeCell ref="X135:Z135"/>
    <mergeCell ref="X130:Z130"/>
    <mergeCell ref="Y201:Z201"/>
    <mergeCell ref="T209:AB209"/>
    <mergeCell ref="Z150:AA150"/>
    <mergeCell ref="Y119:Z119"/>
    <mergeCell ref="S96:AB96"/>
    <mergeCell ref="R113:X113"/>
    <mergeCell ref="R104:X104"/>
    <mergeCell ref="R105:X105"/>
    <mergeCell ref="R106:X106"/>
    <mergeCell ref="R111:X111"/>
    <mergeCell ref="J221:Q221"/>
    <mergeCell ref="O217:Q217"/>
    <mergeCell ref="Z217:AA217"/>
    <mergeCell ref="M216:O216"/>
    <mergeCell ref="J216:K216"/>
    <mergeCell ref="Z220:AA220"/>
    <mergeCell ref="J227:Q227"/>
    <mergeCell ref="J228:Q228"/>
    <mergeCell ref="O220:Q220"/>
    <mergeCell ref="O223:Q223"/>
    <mergeCell ref="S143:AB143"/>
    <mergeCell ref="J218:Q218"/>
    <mergeCell ref="J189:Q189"/>
    <mergeCell ref="O188:Q188"/>
    <mergeCell ref="J187:K187"/>
    <mergeCell ref="J222:Q222"/>
    <mergeCell ref="S231:AB231"/>
    <mergeCell ref="O230:Q230"/>
    <mergeCell ref="F245:H247"/>
    <mergeCell ref="O239:Q239"/>
    <mergeCell ref="M240:O240"/>
    <mergeCell ref="Z233:AA233"/>
    <mergeCell ref="S233:X233"/>
    <mergeCell ref="E236:H238"/>
    <mergeCell ref="E239:H240"/>
    <mergeCell ref="O241:Q241"/>
    <mergeCell ref="B252:B258"/>
    <mergeCell ref="C252:D252"/>
    <mergeCell ref="E252:H252"/>
    <mergeCell ref="J252:Q252"/>
    <mergeCell ref="C253:D254"/>
    <mergeCell ref="E253:H253"/>
    <mergeCell ref="C255:D258"/>
    <mergeCell ref="E255:H255"/>
    <mergeCell ref="F258:Q258"/>
    <mergeCell ref="W195:X195"/>
    <mergeCell ref="S144:AB144"/>
    <mergeCell ref="S175:AB175"/>
    <mergeCell ref="T147:W147"/>
    <mergeCell ref="S155:X155"/>
    <mergeCell ref="R178:X178"/>
    <mergeCell ref="X160:Z160"/>
    <mergeCell ref="R159:U159"/>
    <mergeCell ref="R157:U157"/>
    <mergeCell ref="V156:W156"/>
    <mergeCell ref="X230:Z230"/>
    <mergeCell ref="AC229:AC235"/>
    <mergeCell ref="R238:W238"/>
    <mergeCell ref="S226:AB226"/>
    <mergeCell ref="AC127:AC128"/>
    <mergeCell ref="AC129:AC131"/>
    <mergeCell ref="AC132:AC134"/>
    <mergeCell ref="AC135:AC136"/>
    <mergeCell ref="AC184:AC185"/>
    <mergeCell ref="S187:AB187"/>
    <mergeCell ref="R237:U237"/>
    <mergeCell ref="O236:Q236"/>
    <mergeCell ref="J237:Q237"/>
    <mergeCell ref="J238:Q238"/>
    <mergeCell ref="J240:K240"/>
    <mergeCell ref="AC236:AC238"/>
    <mergeCell ref="X238:Z238"/>
    <mergeCell ref="Y240:Z240"/>
    <mergeCell ref="AC220:AC222"/>
    <mergeCell ref="R202:X202"/>
    <mergeCell ref="J232:Q232"/>
    <mergeCell ref="S232:AB232"/>
    <mergeCell ref="J231:Q231"/>
    <mergeCell ref="Y235:Z235"/>
    <mergeCell ref="Y234:Z234"/>
    <mergeCell ref="S227:AB227"/>
    <mergeCell ref="S234:X234"/>
    <mergeCell ref="AC226:AC228"/>
    <mergeCell ref="AC215:AC216"/>
    <mergeCell ref="R217:Y217"/>
    <mergeCell ref="AC217:AC219"/>
    <mergeCell ref="K209:Q209"/>
    <mergeCell ref="K212:Q212"/>
    <mergeCell ref="L213:Q213"/>
    <mergeCell ref="I211:M211"/>
    <mergeCell ref="K210:Q210"/>
    <mergeCell ref="T210:AB210"/>
    <mergeCell ref="J219:Q219"/>
    <mergeCell ref="Y179:Z179"/>
    <mergeCell ref="Z163:AA163"/>
    <mergeCell ref="AC197:AC206"/>
    <mergeCell ref="R201:X201"/>
    <mergeCell ref="R163:U163"/>
    <mergeCell ref="AC162:AC173"/>
    <mergeCell ref="AC174:AC183"/>
    <mergeCell ref="R192:U192"/>
    <mergeCell ref="AC192:AC196"/>
    <mergeCell ref="W163:X163"/>
    <mergeCell ref="AC186:AC187"/>
    <mergeCell ref="B2:E2"/>
    <mergeCell ref="H7:AC7"/>
    <mergeCell ref="W237:X237"/>
    <mergeCell ref="Z237:AA237"/>
    <mergeCell ref="T230:W230"/>
    <mergeCell ref="D95:H99"/>
    <mergeCell ref="Z159:AA159"/>
    <mergeCell ref="J167:Q167"/>
    <mergeCell ref="J168:Q168"/>
    <mergeCell ref="W59:X59"/>
    <mergeCell ref="AC54:AC57"/>
    <mergeCell ref="Y205:Z205"/>
    <mergeCell ref="AC58:AC72"/>
    <mergeCell ref="X55:Z55"/>
    <mergeCell ref="R55:W55"/>
    <mergeCell ref="Y203:Z203"/>
    <mergeCell ref="R205:X205"/>
    <mergeCell ref="AC140:AC142"/>
    <mergeCell ref="AC188:AC191"/>
    <mergeCell ref="V244:W244"/>
    <mergeCell ref="R244:U244"/>
    <mergeCell ref="R248:U248"/>
    <mergeCell ref="W248:X248"/>
    <mergeCell ref="AH8:AJ8"/>
    <mergeCell ref="R43:X43"/>
    <mergeCell ref="Y43:Z43"/>
    <mergeCell ref="R59:S59"/>
    <mergeCell ref="T59:U59"/>
    <mergeCell ref="R112:X112"/>
    <mergeCell ref="R249:W249"/>
    <mergeCell ref="X249:Z249"/>
    <mergeCell ref="F257:Q257"/>
    <mergeCell ref="I253:Q253"/>
    <mergeCell ref="E254:H254"/>
    <mergeCell ref="Y243:Z243"/>
    <mergeCell ref="S243:X243"/>
    <mergeCell ref="R252:AC253"/>
    <mergeCell ref="I254:Q254"/>
    <mergeCell ref="R246:U246"/>
    <mergeCell ref="R220:Y220"/>
    <mergeCell ref="F244:H244"/>
    <mergeCell ref="AC223:AC225"/>
    <mergeCell ref="Z248:AA248"/>
    <mergeCell ref="V241:W241"/>
    <mergeCell ref="R242:U242"/>
    <mergeCell ref="V242:W242"/>
    <mergeCell ref="R247:U247"/>
    <mergeCell ref="Y239:Z239"/>
    <mergeCell ref="R241:U241"/>
    <mergeCell ref="R254:AC254"/>
    <mergeCell ref="R256:AC256"/>
    <mergeCell ref="I255:Q255"/>
    <mergeCell ref="E256:H256"/>
    <mergeCell ref="I256:Q256"/>
    <mergeCell ref="J247:Q247"/>
    <mergeCell ref="J248:Q248"/>
    <mergeCell ref="F248:H250"/>
    <mergeCell ref="E241:E250"/>
    <mergeCell ref="F241:H243"/>
    <mergeCell ref="D207:H214"/>
    <mergeCell ref="D215:H216"/>
    <mergeCell ref="J207:Q207"/>
    <mergeCell ref="J225:Q225"/>
    <mergeCell ref="E217:H219"/>
    <mergeCell ref="B226:C250"/>
    <mergeCell ref="J224:Q224"/>
    <mergeCell ref="I208:M208"/>
    <mergeCell ref="E229:H235"/>
    <mergeCell ref="O226:Q226"/>
    <mergeCell ref="B73:C115"/>
    <mergeCell ref="B116:C123"/>
    <mergeCell ref="D100:D115"/>
    <mergeCell ref="D116:D120"/>
    <mergeCell ref="B174:C183"/>
    <mergeCell ref="D197:H200"/>
    <mergeCell ref="F153:H155"/>
    <mergeCell ref="B138:C173"/>
    <mergeCell ref="D143:H145"/>
    <mergeCell ref="D121:H123"/>
    <mergeCell ref="D226:H228"/>
    <mergeCell ref="D223:H225"/>
    <mergeCell ref="E220:H222"/>
    <mergeCell ref="E201:H203"/>
    <mergeCell ref="B265:E265"/>
    <mergeCell ref="B266:AC266"/>
    <mergeCell ref="J242:Q242"/>
    <mergeCell ref="J243:Q243"/>
    <mergeCell ref="O246:Q246"/>
    <mergeCell ref="B207:C225"/>
    <mergeCell ref="D267:E267"/>
    <mergeCell ref="C269:D269"/>
    <mergeCell ref="F269:G269"/>
    <mergeCell ref="C270:AC270"/>
    <mergeCell ref="I271:Q271"/>
    <mergeCell ref="R271:AB271"/>
    <mergeCell ref="B272:H272"/>
    <mergeCell ref="I272:Q272"/>
    <mergeCell ref="R272:AB272"/>
    <mergeCell ref="B274:C286"/>
    <mergeCell ref="D274:H280"/>
    <mergeCell ref="AC274:AC280"/>
    <mergeCell ref="J275:Q275"/>
    <mergeCell ref="S275:AB275"/>
    <mergeCell ref="J277:Q277"/>
    <mergeCell ref="J278:Q278"/>
    <mergeCell ref="E281:H281"/>
    <mergeCell ref="J281:L281"/>
    <mergeCell ref="S281:U281"/>
    <mergeCell ref="W281:Y281"/>
    <mergeCell ref="E282:H282"/>
    <mergeCell ref="S282:U282"/>
    <mergeCell ref="W282:Y282"/>
    <mergeCell ref="E283:H283"/>
    <mergeCell ref="S283:U283"/>
    <mergeCell ref="W283:Y283"/>
    <mergeCell ref="E284:H284"/>
    <mergeCell ref="S284:U284"/>
    <mergeCell ref="W284:Y284"/>
    <mergeCell ref="E285:H285"/>
    <mergeCell ref="S285:U285"/>
    <mergeCell ref="W285:Y285"/>
    <mergeCell ref="E286:H286"/>
    <mergeCell ref="S286:U286"/>
    <mergeCell ref="W286:Y286"/>
    <mergeCell ref="B287:C301"/>
    <mergeCell ref="D287:H288"/>
    <mergeCell ref="AC287:AC301"/>
    <mergeCell ref="R288:S288"/>
    <mergeCell ref="T288:U288"/>
    <mergeCell ref="W288:X288"/>
    <mergeCell ref="E289:H290"/>
    <mergeCell ref="W289:X289"/>
    <mergeCell ref="J290:Q290"/>
    <mergeCell ref="R290:U290"/>
    <mergeCell ref="V290:W290"/>
    <mergeCell ref="E291:H291"/>
    <mergeCell ref="J291:Q291"/>
    <mergeCell ref="R291:U291"/>
    <mergeCell ref="V291:W291"/>
    <mergeCell ref="E292:H295"/>
    <mergeCell ref="S292:X292"/>
    <mergeCell ref="Y292:Z292"/>
    <mergeCell ref="R293:U293"/>
    <mergeCell ref="V293:W293"/>
    <mergeCell ref="F296:H297"/>
    <mergeCell ref="F298:H299"/>
    <mergeCell ref="F300:H301"/>
    <mergeCell ref="B302:C322"/>
    <mergeCell ref="D302:H304"/>
    <mergeCell ref="AC302:AC304"/>
    <mergeCell ref="D305:D322"/>
    <mergeCell ref="F305:H305"/>
    <mergeCell ref="E306:E309"/>
    <mergeCell ref="F306:H309"/>
    <mergeCell ref="AC306:AC309"/>
    <mergeCell ref="R307:W307"/>
    <mergeCell ref="X307:Y307"/>
    <mergeCell ref="Z307:AA307"/>
    <mergeCell ref="J308:Q308"/>
    <mergeCell ref="R308:U308"/>
    <mergeCell ref="W308:X308"/>
    <mergeCell ref="Z308:AA308"/>
    <mergeCell ref="J309:Q309"/>
    <mergeCell ref="R309:W309"/>
    <mergeCell ref="X309:Z309"/>
    <mergeCell ref="E310:E311"/>
    <mergeCell ref="F310:H311"/>
    <mergeCell ref="J310:Q310"/>
    <mergeCell ref="AC310:AC311"/>
    <mergeCell ref="J311:Q311"/>
    <mergeCell ref="E312:E314"/>
    <mergeCell ref="F312:H314"/>
    <mergeCell ref="J312:Q312"/>
    <mergeCell ref="AC312:AC314"/>
    <mergeCell ref="J313:Q313"/>
    <mergeCell ref="J314:Q314"/>
    <mergeCell ref="E315:E318"/>
    <mergeCell ref="F315:H318"/>
    <mergeCell ref="J315:Q315"/>
    <mergeCell ref="AC315:AC318"/>
    <mergeCell ref="J316:Q316"/>
    <mergeCell ref="J317:Q317"/>
    <mergeCell ref="J318:Q318"/>
    <mergeCell ref="E319:E322"/>
    <mergeCell ref="F319:H322"/>
    <mergeCell ref="J319:Q319"/>
    <mergeCell ref="AC319:AC322"/>
    <mergeCell ref="J320:Q320"/>
    <mergeCell ref="J321:Q321"/>
    <mergeCell ref="J322:Q322"/>
    <mergeCell ref="D323:H327"/>
    <mergeCell ref="AC323:AC335"/>
    <mergeCell ref="S324:AB324"/>
    <mergeCell ref="S325:AB325"/>
    <mergeCell ref="D328:D335"/>
    <mergeCell ref="F328:H328"/>
    <mergeCell ref="E329:E335"/>
    <mergeCell ref="F329:H331"/>
    <mergeCell ref="Y331:Z331"/>
    <mergeCell ref="F332:H333"/>
    <mergeCell ref="Y332:Z332"/>
    <mergeCell ref="Y333:Z333"/>
    <mergeCell ref="F334:H335"/>
    <mergeCell ref="Y334:Z334"/>
    <mergeCell ref="D336:H338"/>
    <mergeCell ref="AC336:AC338"/>
    <mergeCell ref="R337:X337"/>
    <mergeCell ref="Y337:Z337"/>
    <mergeCell ref="B339:C341"/>
    <mergeCell ref="D339:H341"/>
    <mergeCell ref="J339:Q339"/>
    <mergeCell ref="AC339:AC341"/>
    <mergeCell ref="J340:Q340"/>
    <mergeCell ref="J341:Q341"/>
    <mergeCell ref="B323:C338"/>
    <mergeCell ref="B342:H342"/>
    <mergeCell ref="B343:C381"/>
    <mergeCell ref="D343:H344"/>
    <mergeCell ref="AC343:AC344"/>
    <mergeCell ref="J344:K344"/>
    <mergeCell ref="M344:O344"/>
    <mergeCell ref="D345:H345"/>
    <mergeCell ref="E346:H346"/>
    <mergeCell ref="D347:D381"/>
    <mergeCell ref="E347:H349"/>
    <mergeCell ref="O347:Q347"/>
    <mergeCell ref="AC347:AC349"/>
    <mergeCell ref="J348:Q348"/>
    <mergeCell ref="J349:Q349"/>
    <mergeCell ref="E350:H352"/>
    <mergeCell ref="O350:Q350"/>
    <mergeCell ref="S350:AB350"/>
    <mergeCell ref="AC350:AC368"/>
    <mergeCell ref="J351:Q351"/>
    <mergeCell ref="S351:AB351"/>
    <mergeCell ref="J352:Q352"/>
    <mergeCell ref="E353:E368"/>
    <mergeCell ref="F353:H357"/>
    <mergeCell ref="O354:Q354"/>
    <mergeCell ref="X354:Z354"/>
    <mergeCell ref="J355:Q355"/>
    <mergeCell ref="S355:AB355"/>
    <mergeCell ref="J356:Q356"/>
    <mergeCell ref="S356:AB356"/>
    <mergeCell ref="F358:H359"/>
    <mergeCell ref="O358:Q358"/>
    <mergeCell ref="J359:K359"/>
    <mergeCell ref="M359:O359"/>
    <mergeCell ref="V359:W359"/>
    <mergeCell ref="F360:F368"/>
    <mergeCell ref="G360:H362"/>
    <mergeCell ref="O360:Q360"/>
    <mergeCell ref="R360:U360"/>
    <mergeCell ref="V360:W360"/>
    <mergeCell ref="J361:Q361"/>
    <mergeCell ref="R361:U361"/>
    <mergeCell ref="V361:W361"/>
    <mergeCell ref="Y361:Z361"/>
    <mergeCell ref="J362:Q362"/>
    <mergeCell ref="S362:X362"/>
    <mergeCell ref="Y362:Z362"/>
    <mergeCell ref="G363:H363"/>
    <mergeCell ref="R363:U363"/>
    <mergeCell ref="V363:W363"/>
    <mergeCell ref="Y363:Z363"/>
    <mergeCell ref="G364:H365"/>
    <mergeCell ref="R364:U364"/>
    <mergeCell ref="O365:Q365"/>
    <mergeCell ref="R365:U365"/>
    <mergeCell ref="G366:H368"/>
    <mergeCell ref="J366:Q366"/>
    <mergeCell ref="R366:U366"/>
    <mergeCell ref="W366:X366"/>
    <mergeCell ref="Z366:AA366"/>
    <mergeCell ref="J367:Q367"/>
    <mergeCell ref="E369:H373"/>
    <mergeCell ref="AC369:AC381"/>
    <mergeCell ref="O371:Q371"/>
    <mergeCell ref="R371:U371"/>
    <mergeCell ref="W371:X371"/>
    <mergeCell ref="Z371:AA371"/>
    <mergeCell ref="J372:Q372"/>
    <mergeCell ref="J373:Q373"/>
    <mergeCell ref="E374:E381"/>
    <mergeCell ref="F374:H377"/>
    <mergeCell ref="R374:AB374"/>
    <mergeCell ref="J375:Q375"/>
    <mergeCell ref="R375:AB377"/>
    <mergeCell ref="J376:Q376"/>
    <mergeCell ref="F378:H381"/>
    <mergeCell ref="R378:AB378"/>
    <mergeCell ref="J379:Q379"/>
    <mergeCell ref="R379:AB381"/>
    <mergeCell ref="J380:Q380"/>
    <mergeCell ref="B382:C392"/>
    <mergeCell ref="D382:H386"/>
    <mergeCell ref="AC382:AC392"/>
    <mergeCell ref="S384:AB384"/>
    <mergeCell ref="S385:AB385"/>
    <mergeCell ref="S386:AB386"/>
    <mergeCell ref="D387:D392"/>
    <mergeCell ref="E387:H389"/>
    <mergeCell ref="R387:X387"/>
    <mergeCell ref="Y387:Z387"/>
    <mergeCell ref="R388:X388"/>
    <mergeCell ref="Y388:Z388"/>
    <mergeCell ref="Y389:Z389"/>
    <mergeCell ref="E390:H392"/>
    <mergeCell ref="R391:X391"/>
    <mergeCell ref="Y391:Z391"/>
    <mergeCell ref="B393:C415"/>
    <mergeCell ref="D393:H394"/>
    <mergeCell ref="AC393:AC394"/>
    <mergeCell ref="J394:K394"/>
    <mergeCell ref="M394:N394"/>
    <mergeCell ref="P394:Q394"/>
    <mergeCell ref="D395:H396"/>
    <mergeCell ref="O395:Q395"/>
    <mergeCell ref="S395:AB395"/>
    <mergeCell ref="AC395:AC396"/>
    <mergeCell ref="J396:K396"/>
    <mergeCell ref="M396:O396"/>
    <mergeCell ref="S396:AB396"/>
    <mergeCell ref="E397:H399"/>
    <mergeCell ref="O397:Q397"/>
    <mergeCell ref="R397:U397"/>
    <mergeCell ref="V397:W397"/>
    <mergeCell ref="AC397:AC400"/>
    <mergeCell ref="J398:Q398"/>
    <mergeCell ref="R398:U398"/>
    <mergeCell ref="V398:W398"/>
    <mergeCell ref="Y398:Z398"/>
    <mergeCell ref="J399:Q399"/>
    <mergeCell ref="S399:X399"/>
    <mergeCell ref="Y399:Z399"/>
    <mergeCell ref="E400:H400"/>
    <mergeCell ref="R400:U400"/>
    <mergeCell ref="V400:W400"/>
    <mergeCell ref="Y400:Z400"/>
    <mergeCell ref="E401:H402"/>
    <mergeCell ref="O401:Q401"/>
    <mergeCell ref="R401:U401"/>
    <mergeCell ref="AC401:AC405"/>
    <mergeCell ref="J402:Q402"/>
    <mergeCell ref="R402:U402"/>
    <mergeCell ref="E403:H405"/>
    <mergeCell ref="J404:Q404"/>
    <mergeCell ref="R404:U404"/>
    <mergeCell ref="W404:X404"/>
    <mergeCell ref="Z404:AA404"/>
    <mergeCell ref="J405:Q405"/>
    <mergeCell ref="D406:H409"/>
    <mergeCell ref="AC406:AC415"/>
    <mergeCell ref="S407:AB407"/>
    <mergeCell ref="S408:AB408"/>
    <mergeCell ref="S409:AB409"/>
    <mergeCell ref="E410:H412"/>
    <mergeCell ref="R410:X410"/>
    <mergeCell ref="Y410:Z410"/>
    <mergeCell ref="R411:X411"/>
    <mergeCell ref="Y411:Z411"/>
    <mergeCell ref="B417:B423"/>
    <mergeCell ref="C417:D417"/>
    <mergeCell ref="E417:H417"/>
    <mergeCell ref="J417:Q417"/>
    <mergeCell ref="R417:AC418"/>
    <mergeCell ref="C418:D419"/>
    <mergeCell ref="E420:H420"/>
    <mergeCell ref="I420:Q420"/>
    <mergeCell ref="E421:H421"/>
    <mergeCell ref="I421:Q421"/>
    <mergeCell ref="Y412:Z412"/>
    <mergeCell ref="E413:H415"/>
    <mergeCell ref="R414:X414"/>
    <mergeCell ref="Y414:Z414"/>
    <mergeCell ref="R421:AC421"/>
    <mergeCell ref="F422:Q422"/>
    <mergeCell ref="F423:Q423"/>
    <mergeCell ref="C427:AC427"/>
    <mergeCell ref="E418:H418"/>
    <mergeCell ref="I418:Q418"/>
    <mergeCell ref="E419:H419"/>
    <mergeCell ref="I419:Q419"/>
    <mergeCell ref="R419:AC419"/>
    <mergeCell ref="C420:D423"/>
  </mergeCells>
  <conditionalFormatting sqref="Y243:Z243 Y190:Z190 Y155:Z155 Y63:Z63">
    <cfRule type="cellIs" priority="1" dxfId="60" operator="greaterThan" stopIfTrue="1">
      <formula>650</formula>
    </cfRule>
    <cfRule type="cellIs" priority="2" dxfId="61" operator="lessThan" stopIfTrue="1">
      <formula>550</formula>
    </cfRule>
  </conditionalFormatting>
  <conditionalFormatting sqref="Y244:Z245 Y242:Z242 Y191:Z191 Y189:Z189 Z205 Y156:Z156 Y154:Z154 Z182 Z122 Y64:Z64 Y62:Z62">
    <cfRule type="cellIs" priority="3" dxfId="60" operator="greaterThan" stopIfTrue="1">
      <formula>0</formula>
    </cfRule>
  </conditionalFormatting>
  <conditionalFormatting sqref="AH241 AM216:AQ216 AM219:AQ219 AM222:AQ222 AH224:AI224 AM225:AQ225 AH227:AI227 AM228:AQ228 AH230:AI230 AM231:AQ231 AH236:AI236 AM237:AQ237 AH239:AI239 AM240:AQ240 AM243:AQ243 AH246:AI246 AM247:AQ247 AJ231:AJ233 AJ237 AJ248 AJ243 AJ239:AJ240 AH218:AJ218 AH221:AJ221 AH184:AI184 AM185:AR185 AH188:AI188 AM189:AQ189 AM192:AQ192 AH195:AI195 AM196:AQ196 AH198:AI198 AM199:AQ199 AJ190 AJ179:AJ182 AJ205 AH192 AM136:AP136 AH116:AI116 AM117:AQ117 AH121:AI121 AM122:AQ122 AH124:AI124 AM125:AQ125 AH127:AI127 AM167:AP167 AH129:AI129 AM128:AP128 AH132:AI132 AM130:AP130 AH135:AI135 AM133:AP133 AH138:AI138 AM139:AQ139 AH141:AI141 AM142:AQ142 AH144:AI144 AM145:AQ145 AH147:AI147 AM148:AQ148 AH151:AI151 AM152:AQ152 AH162:AI162 AM163:AQ163 AH166:AI166 AM171:AP171 AH170:AI170 AH174:AI174 AM175:AQ175 AJ119:AJ120 AJ122 AJ130 AJ133 AJ136 AJ148:AJ149 AJ155 AH158:AI158 AM159:AQ159 AJ159 AJ163 AJ112:AJ114 AM5:AQ5 AH18:AI18 AH21:AI23 AM24:AQ24 AM19:AQ19 AM45:AP45 AM28:AP28 AJ24:AJ27 AM31:AQ31 AH35:AI35 AM36:AR36 AH44:AI44 AM55:AP55 AH51:AI51 AM52:AQ52 AH54:AI54 AH58:AI58 AM59:AR59 AH73:AI73 AM74:AQ74 AH78:AI78 AM79:AR79 AH82:AI82 AM97:AP97 AH84:AI84 AM85:AQ85 AH87:AI87 AM88:AR88 AH91:AI91 AM92:AR92 AH102:AI102 AM103:AQ103 AM13:AP13 AH12:AJ12 AM15:AR15 AJ19:AJ20 AH30:AJ30 AJ32:AJ33 AJ45 AM47:AR47 AJ52:AJ53 AJ55:AJ56 AJ63 AH96 AM83:AP83 AM68:AS68 AJ36:AJ38 AJ80 AJ105:AJ107 AM110:AQ110 AH109:AI109 AJ202:AJ203 AH207:AI208 AH210:AI215 AM209:AQ214">
    <cfRule type="cellIs" priority="4" dxfId="62" operator="greaterThanOrEqual" stopIfTrue="1">
      <formula>"●適合"</formula>
    </cfRule>
    <cfRule type="cellIs" priority="5" dxfId="63" operator="equal" stopIfTrue="1">
      <formula>"◆未達"</formula>
    </cfRule>
    <cfRule type="cellIs" priority="6" dxfId="64" operator="equal" stopIfTrue="1">
      <formula>"▼矛盾"</formula>
    </cfRule>
  </conditionalFormatting>
  <conditionalFormatting sqref="AJ242 AJ189 AJ154 AJ62">
    <cfRule type="cellIs" priority="7" dxfId="62" operator="greaterThanOrEqual" stopIfTrue="1">
      <formula>"●適合"</formula>
    </cfRule>
    <cfRule type="cellIs" priority="8" dxfId="63" operator="equal" stopIfTrue="1">
      <formula>"◆195未満"</formula>
    </cfRule>
    <cfRule type="cellIs" priority="9" dxfId="64" operator="equal" stopIfTrue="1">
      <formula>"▼矛盾"</formula>
    </cfRule>
  </conditionalFormatting>
  <conditionalFormatting sqref="AJ244 AJ111 AJ191 AJ118 AJ156 AJ178 AJ64 AJ104 AJ201">
    <cfRule type="cellIs" priority="10" dxfId="62" operator="greaterThanOrEqual" stopIfTrue="1">
      <formula>"●適合"</formula>
    </cfRule>
    <cfRule type="cellIs" priority="11" dxfId="63" operator="equal" stopIfTrue="1">
      <formula>"◆30超過"</formula>
    </cfRule>
    <cfRule type="cellIs" priority="12" dxfId="64" operator="equal" stopIfTrue="1">
      <formula>"▼矛盾"</formula>
    </cfRule>
  </conditionalFormatting>
  <conditionalFormatting sqref="AJ238 AJ249 AJ160 AJ164 AJ81">
    <cfRule type="cellIs" priority="13" dxfId="62" operator="greaterThanOrEqual" stopIfTrue="1">
      <formula>"●適合"</formula>
    </cfRule>
    <cfRule type="cellIs" priority="14" dxfId="63" operator="equal" stopIfTrue="1">
      <formula>"◆低すぎ"</formula>
    </cfRule>
    <cfRule type="cellIs" priority="15" dxfId="65" operator="equal" stopIfTrue="1">
      <formula>"高すぎ"</formula>
    </cfRule>
  </conditionalFormatting>
  <conditionalFormatting sqref="AH14:AI14">
    <cfRule type="cellIs" priority="16" dxfId="66" operator="equal" stopIfTrue="1">
      <formula>"●適合"</formula>
    </cfRule>
    <cfRule type="cellIs" priority="17" dxfId="63" operator="equal" stopIfTrue="1">
      <formula>"★未達"</formula>
    </cfRule>
    <cfRule type="cellIs" priority="18" dxfId="64" operator="equal" stopIfTrue="1">
      <formula>"▲矛盾"</formula>
    </cfRule>
  </conditionalFormatting>
  <conditionalFormatting sqref="AQ12">
    <cfRule type="cellIs" priority="19" dxfId="62" operator="greaterThanOrEqual" stopIfTrue="1">
      <formula>"●適合"</formula>
    </cfRule>
    <cfRule type="cellIs" priority="20" dxfId="63" operator="equal" stopIfTrue="1">
      <formula>"◆未達"</formula>
    </cfRule>
    <cfRule type="cellIs" priority="21" dxfId="64" operator="lessThanOrEqual" stopIfTrue="1">
      <formula>"▼矛盾"</formula>
    </cfRule>
  </conditionalFormatting>
  <conditionalFormatting sqref="AJ67">
    <cfRule type="cellIs" priority="22" dxfId="62" operator="greaterThanOrEqual" stopIfTrue="1">
      <formula>"●適合"</formula>
    </cfRule>
    <cfRule type="cellIs" priority="23" dxfId="63" operator="equal" stopIfTrue="1">
      <formula>"◆寸法"</formula>
    </cfRule>
    <cfRule type="cellIs" priority="24" dxfId="64" operator="equal" stopIfTrue="1">
      <formula>"▼矛盾"</formula>
    </cfRule>
  </conditionalFormatting>
  <conditionalFormatting sqref="AJ60">
    <cfRule type="cellIs" priority="25" dxfId="62" operator="greaterThanOrEqual" stopIfTrue="1">
      <formula>"●適合"</formula>
    </cfRule>
    <cfRule type="cellIs" priority="26" dxfId="63" operator="equal" stopIfTrue="1">
      <formula>"◆過勾配"</formula>
    </cfRule>
    <cfRule type="cellIs" priority="27" dxfId="64" operator="equal" stopIfTrue="1">
      <formula>"▼矛盾"</formula>
    </cfRule>
  </conditionalFormatting>
  <conditionalFormatting sqref="AJ79">
    <cfRule type="cellIs" priority="28" dxfId="62" operator="lessThanOrEqual" stopIfTrue="1">
      <formula>45</formula>
    </cfRule>
    <cfRule type="cellIs" priority="29" dxfId="67" operator="equal" stopIfTrue="1">
      <formula>"■未答"</formula>
    </cfRule>
    <cfRule type="cellIs" priority="30" dxfId="63" operator="greaterThan" stopIfTrue="1">
      <formula>45</formula>
    </cfRule>
  </conditionalFormatting>
  <conditionalFormatting sqref="Y399:Z399 Y362:Z362 Y292:Z292">
    <cfRule type="cellIs" priority="31" dxfId="60" operator="greaterThan" stopIfTrue="1">
      <formula>650</formula>
    </cfRule>
    <cfRule type="cellIs" priority="32" dxfId="61" operator="lessThan" stopIfTrue="1">
      <formula>550</formula>
    </cfRule>
  </conditionalFormatting>
  <conditionalFormatting sqref="Y400:Z400 Y363:Z363 Z337 Y361:Z361 Y291:Z291 Y398:Z398 Y293:Z293 Z391 Z414">
    <cfRule type="cellIs" priority="33" dxfId="60" operator="greaterThan" stopIfTrue="1">
      <formula>0</formula>
    </cfRule>
  </conditionalFormatting>
  <printOptions horizontalCentered="1" verticalCentered="1"/>
  <pageMargins left="0.5511811023622047" right="0.15748031496062992" top="0.3937007874015748" bottom="0.2362204724409449" header="0.2755905511811024" footer="0.15748031496062992"/>
  <pageSetup blackAndWhite="1" fitToHeight="0" fitToWidth="0" horizontalDpi="600" verticalDpi="600" orientation="portrait" paperSize="9" scale="70" r:id="rId2"/>
  <rowBreaks count="4" manualBreakCount="4">
    <brk id="50" min="1" max="28" man="1"/>
    <brk id="115" min="1" max="28" man="1"/>
    <brk id="173" min="1" max="28" man="1"/>
    <brk id="225" min="1" max="28" man="1"/>
  </rowBreaks>
  <drawing r:id="rId1"/>
</worksheet>
</file>

<file path=xl/worksheets/sheet2.xml><?xml version="1.0" encoding="utf-8"?>
<worksheet xmlns="http://schemas.openxmlformats.org/spreadsheetml/2006/main" xmlns:r="http://schemas.openxmlformats.org/officeDocument/2006/relationships">
  <dimension ref="B1:CJ237"/>
  <sheetViews>
    <sheetView view="pageBreakPreview" zoomScaleSheetLayoutView="100" zoomScalePageLayoutView="0" workbookViewId="0" topLeftCell="B151">
      <selection activeCell="I154" sqref="I154"/>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hidden="1" customWidth="1"/>
    <col min="34" max="34" width="9.00390625" style="2" customWidth="1"/>
    <col min="35" max="35" width="1.75390625" style="2" customWidth="1"/>
    <col min="36" max="36" width="10.50390625" style="2" customWidth="1"/>
    <col min="37" max="37" width="2.625" style="2" customWidth="1"/>
    <col min="38" max="38" width="2.625" style="2" hidden="1" customWidth="1"/>
    <col min="39" max="42" width="5.75390625" style="2" hidden="1" customWidth="1"/>
    <col min="43" max="43" width="5.75390625" style="1" hidden="1" customWidth="1"/>
    <col min="44" max="44" width="5.625" style="1" hidden="1" customWidth="1"/>
    <col min="45" max="46" width="5.125" style="1" hidden="1" customWidth="1"/>
    <col min="47"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471"/>
      <c r="C2" s="471"/>
      <c r="D2" s="471"/>
      <c r="E2" s="471"/>
      <c r="H2" s="3"/>
      <c r="I2" s="4"/>
      <c r="J2" s="4"/>
      <c r="K2" s="4"/>
      <c r="L2" s="4"/>
      <c r="M2" s="4"/>
      <c r="N2" s="4"/>
      <c r="O2" s="4"/>
      <c r="P2" s="4"/>
      <c r="Q2" s="4"/>
      <c r="AC2" s="245" t="s">
        <v>495</v>
      </c>
    </row>
    <row r="3" spans="2:29" ht="35.25" customHeight="1">
      <c r="B3" s="472" t="s">
        <v>504</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row>
    <row r="4" spans="2:88" ht="9.75" customHeight="1">
      <c r="B4" s="5"/>
      <c r="C4" s="5"/>
      <c r="D4" s="465"/>
      <c r="E4" s="466"/>
      <c r="F4" s="269"/>
      <c r="G4" s="269"/>
      <c r="H4" s="272"/>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494</v>
      </c>
      <c r="C5" s="11"/>
      <c r="D5" s="12"/>
      <c r="E5" s="12"/>
      <c r="H5" s="13"/>
      <c r="AC5" s="14"/>
      <c r="AM5" s="15" t="s">
        <v>65</v>
      </c>
      <c r="AN5" s="15" t="s">
        <v>66</v>
      </c>
      <c r="AO5" s="15" t="s">
        <v>67</v>
      </c>
      <c r="AP5" s="15" t="s">
        <v>68</v>
      </c>
      <c r="AQ5" s="16" t="s">
        <v>493</v>
      </c>
    </row>
    <row r="6" spans="2:88" ht="19.5" customHeight="1" thickBot="1">
      <c r="B6" s="271" t="s">
        <v>436</v>
      </c>
      <c r="C6" s="461" t="s">
        <v>71</v>
      </c>
      <c r="D6" s="467"/>
      <c r="E6" s="270" t="s">
        <v>492</v>
      </c>
      <c r="F6" s="461" t="s">
        <v>73</v>
      </c>
      <c r="G6" s="468"/>
      <c r="H6" s="6"/>
      <c r="I6" s="269"/>
      <c r="J6" s="269"/>
      <c r="K6" s="269"/>
      <c r="L6" s="269"/>
      <c r="M6" s="269"/>
      <c r="N6" s="269"/>
      <c r="O6" s="269"/>
      <c r="P6" s="269"/>
      <c r="Q6" s="269"/>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8"/>
      <c r="C7" s="469" t="s">
        <v>526</v>
      </c>
      <c r="D7" s="469"/>
      <c r="E7" s="469"/>
      <c r="F7" s="469"/>
      <c r="G7" s="469"/>
      <c r="H7" s="469"/>
      <c r="I7" s="469"/>
      <c r="J7" s="469"/>
      <c r="K7" s="469"/>
      <c r="L7" s="469"/>
      <c r="M7" s="469"/>
      <c r="N7" s="469"/>
      <c r="O7" s="469"/>
      <c r="P7" s="469"/>
      <c r="Q7" s="469"/>
      <c r="R7" s="469"/>
      <c r="S7" s="469"/>
      <c r="T7" s="469"/>
      <c r="U7" s="469"/>
      <c r="V7" s="469"/>
      <c r="W7" s="469"/>
      <c r="X7" s="469"/>
      <c r="Y7" s="469"/>
      <c r="Z7" s="469"/>
      <c r="AA7" s="469"/>
      <c r="AB7" s="469"/>
      <c r="AC7" s="469"/>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470" t="s">
        <v>75</v>
      </c>
      <c r="J8" s="470"/>
      <c r="K8" s="470"/>
      <c r="L8" s="470"/>
      <c r="M8" s="470"/>
      <c r="N8" s="470"/>
      <c r="O8" s="470"/>
      <c r="P8" s="470"/>
      <c r="Q8" s="470"/>
      <c r="R8" s="470" t="s">
        <v>505</v>
      </c>
      <c r="S8" s="470"/>
      <c r="T8" s="470"/>
      <c r="U8" s="470"/>
      <c r="V8" s="470"/>
      <c r="W8" s="470"/>
      <c r="X8" s="470"/>
      <c r="Y8" s="470"/>
      <c r="Z8" s="470"/>
      <c r="AA8" s="470"/>
      <c r="AB8" s="470"/>
      <c r="AC8" s="20" t="s">
        <v>76</v>
      </c>
      <c r="AH8" s="501" t="s">
        <v>503</v>
      </c>
      <c r="AI8" s="502"/>
      <c r="AJ8" s="502"/>
    </row>
    <row r="9" spans="2:36" ht="31.5" customHeight="1" thickBot="1">
      <c r="B9" s="457" t="s">
        <v>77</v>
      </c>
      <c r="C9" s="458"/>
      <c r="D9" s="459"/>
      <c r="E9" s="459"/>
      <c r="F9" s="459"/>
      <c r="G9" s="459"/>
      <c r="H9" s="459"/>
      <c r="I9" s="460" t="s">
        <v>78</v>
      </c>
      <c r="J9" s="461"/>
      <c r="K9" s="461"/>
      <c r="L9" s="461"/>
      <c r="M9" s="461"/>
      <c r="N9" s="461"/>
      <c r="O9" s="461"/>
      <c r="P9" s="461"/>
      <c r="Q9" s="462"/>
      <c r="R9" s="460" t="s">
        <v>79</v>
      </c>
      <c r="S9" s="461"/>
      <c r="T9" s="461"/>
      <c r="U9" s="461"/>
      <c r="V9" s="461"/>
      <c r="W9" s="461"/>
      <c r="X9" s="461"/>
      <c r="Y9" s="461"/>
      <c r="Z9" s="461"/>
      <c r="AA9" s="461"/>
      <c r="AB9" s="462"/>
      <c r="AC9" s="22" t="s">
        <v>80</v>
      </c>
      <c r="AH9" s="21" t="s">
        <v>81</v>
      </c>
      <c r="AI9" s="21"/>
      <c r="AJ9" s="21" t="s">
        <v>82</v>
      </c>
    </row>
    <row r="10" spans="2:29" ht="21" customHeight="1" thickBot="1">
      <c r="B10" s="23" t="s">
        <v>16</v>
      </c>
      <c r="C10" s="24"/>
      <c r="D10" s="25"/>
      <c r="E10" s="25"/>
      <c r="F10" s="25"/>
      <c r="G10" s="25"/>
      <c r="H10" s="25"/>
      <c r="I10" s="26"/>
      <c r="J10" s="26"/>
      <c r="K10" s="26"/>
      <c r="L10" s="26"/>
      <c r="M10" s="26"/>
      <c r="N10" s="26"/>
      <c r="O10" s="26"/>
      <c r="P10" s="26"/>
      <c r="Q10" s="26"/>
      <c r="R10" s="27"/>
      <c r="S10" s="27"/>
      <c r="T10" s="27"/>
      <c r="U10" s="27"/>
      <c r="V10" s="27"/>
      <c r="W10" s="27"/>
      <c r="X10" s="27"/>
      <c r="Y10" s="27"/>
      <c r="Z10" s="27"/>
      <c r="AA10" s="27"/>
      <c r="AB10" s="27"/>
      <c r="AC10" s="28"/>
    </row>
    <row r="11" spans="2:43" ht="9.75" customHeight="1">
      <c r="B11" s="363" t="s">
        <v>83</v>
      </c>
      <c r="C11" s="443"/>
      <c r="D11" s="445" t="s">
        <v>506</v>
      </c>
      <c r="E11" s="371"/>
      <c r="F11" s="371"/>
      <c r="G11" s="371"/>
      <c r="H11" s="372"/>
      <c r="I11" s="29"/>
      <c r="J11" s="30"/>
      <c r="K11" s="29"/>
      <c r="L11" s="29"/>
      <c r="M11" s="29"/>
      <c r="N11" s="29"/>
      <c r="O11" s="30"/>
      <c r="P11" s="30"/>
      <c r="Q11" s="31"/>
      <c r="R11" s="32"/>
      <c r="S11" s="33"/>
      <c r="T11" s="33"/>
      <c r="U11" s="33"/>
      <c r="V11" s="33"/>
      <c r="W11" s="33"/>
      <c r="X11" s="33"/>
      <c r="Y11" s="33"/>
      <c r="Z11" s="33"/>
      <c r="AA11" s="33"/>
      <c r="AB11" s="33"/>
      <c r="AC11" s="418"/>
      <c r="AP11" s="6"/>
      <c r="AQ11" s="9"/>
    </row>
    <row r="12" spans="2:43" ht="24" customHeight="1">
      <c r="B12" s="365"/>
      <c r="C12" s="377"/>
      <c r="D12" s="341"/>
      <c r="E12" s="342"/>
      <c r="F12" s="342"/>
      <c r="G12" s="342"/>
      <c r="H12" s="343"/>
      <c r="I12" s="50" t="s">
        <v>436</v>
      </c>
      <c r="J12" s="336" t="s">
        <v>491</v>
      </c>
      <c r="K12" s="336"/>
      <c r="L12" s="336"/>
      <c r="M12" s="336"/>
      <c r="N12" s="336"/>
      <c r="O12" s="336"/>
      <c r="P12" s="336"/>
      <c r="Q12" s="337"/>
      <c r="R12" s="40" t="s">
        <v>426</v>
      </c>
      <c r="S12" s="463" t="s">
        <v>86</v>
      </c>
      <c r="T12" s="463"/>
      <c r="U12" s="463"/>
      <c r="V12" s="463"/>
      <c r="W12" s="463"/>
      <c r="X12" s="463"/>
      <c r="Y12" s="463"/>
      <c r="Z12" s="463"/>
      <c r="AA12" s="463"/>
      <c r="AB12" s="464"/>
      <c r="AC12" s="327"/>
      <c r="AE12" s="42" t="str">
        <f>+I12</f>
        <v>□</v>
      </c>
      <c r="AF12" s="1" t="str">
        <f>+R12</f>
        <v>□</v>
      </c>
      <c r="AH12" s="45" t="str">
        <f>IF(AE12&amp;AE13&amp;AE14="■□□","◎無し",IF(AE12&amp;AE13&amp;AE14="□■□","●適合",IF(AE12&amp;AE13&amp;AE14="□□■","◆未達",IF(AE12&amp;AE13&amp;AE14="□□□","■未答","▼矛盾"))))</f>
        <v>■未答</v>
      </c>
      <c r="AI12" s="61"/>
      <c r="AL12" s="37" t="s">
        <v>111</v>
      </c>
      <c r="AM12" s="46" t="s">
        <v>433</v>
      </c>
      <c r="AN12" s="46" t="s">
        <v>432</v>
      </c>
      <c r="AO12" s="46" t="s">
        <v>431</v>
      </c>
      <c r="AP12" s="46" t="s">
        <v>430</v>
      </c>
      <c r="AQ12" s="46" t="s">
        <v>91</v>
      </c>
    </row>
    <row r="13" spans="2:43" ht="12" customHeight="1">
      <c r="B13" s="365"/>
      <c r="C13" s="377"/>
      <c r="D13" s="341"/>
      <c r="E13" s="342"/>
      <c r="F13" s="342"/>
      <c r="G13" s="342"/>
      <c r="H13" s="343"/>
      <c r="I13" s="47"/>
      <c r="J13" s="37"/>
      <c r="K13" s="38"/>
      <c r="L13" s="38"/>
      <c r="M13" s="38"/>
      <c r="N13" s="38"/>
      <c r="O13" s="37"/>
      <c r="P13" s="37"/>
      <c r="Q13" s="39"/>
      <c r="R13" s="48"/>
      <c r="S13" s="49"/>
      <c r="T13" s="49"/>
      <c r="U13" s="49"/>
      <c r="V13" s="49"/>
      <c r="W13" s="49"/>
      <c r="X13" s="49"/>
      <c r="Y13" s="49"/>
      <c r="Z13" s="49"/>
      <c r="AA13" s="49"/>
      <c r="AB13" s="49"/>
      <c r="AC13" s="327"/>
      <c r="AE13" s="1" t="str">
        <f>+I14</f>
        <v>□</v>
      </c>
      <c r="AF13" s="1" t="str">
        <f>+R14</f>
        <v>□</v>
      </c>
      <c r="AL13" s="37"/>
      <c r="AM13" s="43" t="s">
        <v>105</v>
      </c>
      <c r="AN13" s="43" t="s">
        <v>66</v>
      </c>
      <c r="AO13" s="43" t="s">
        <v>67</v>
      </c>
      <c r="AP13" s="45" t="s">
        <v>92</v>
      </c>
      <c r="AQ13" s="45" t="s">
        <v>68</v>
      </c>
    </row>
    <row r="14" spans="2:45" ht="18" customHeight="1">
      <c r="B14" s="365"/>
      <c r="C14" s="377"/>
      <c r="D14" s="341"/>
      <c r="E14" s="342"/>
      <c r="F14" s="342"/>
      <c r="G14" s="342"/>
      <c r="H14" s="343"/>
      <c r="I14" s="50" t="s">
        <v>436</v>
      </c>
      <c r="J14" s="336" t="s">
        <v>490</v>
      </c>
      <c r="K14" s="336"/>
      <c r="L14" s="336"/>
      <c r="M14" s="336"/>
      <c r="N14" s="336"/>
      <c r="O14" s="336"/>
      <c r="P14" s="336"/>
      <c r="Q14" s="337"/>
      <c r="R14" s="40" t="s">
        <v>426</v>
      </c>
      <c r="S14" s="49" t="s">
        <v>95</v>
      </c>
      <c r="T14" s="49"/>
      <c r="U14" s="49"/>
      <c r="V14" s="49"/>
      <c r="W14" s="49"/>
      <c r="X14" s="49"/>
      <c r="Y14" s="49"/>
      <c r="Z14" s="49"/>
      <c r="AA14" s="49"/>
      <c r="AB14" s="49"/>
      <c r="AC14" s="327"/>
      <c r="AE14" s="1" t="str">
        <f>+I15</f>
        <v>□</v>
      </c>
      <c r="AF14" s="1" t="str">
        <f>+R15</f>
        <v>□</v>
      </c>
      <c r="AL14" s="37"/>
      <c r="AM14" s="138"/>
      <c r="AN14" s="138"/>
      <c r="AO14" s="138"/>
      <c r="AP14" s="138"/>
      <c r="AQ14" s="138"/>
      <c r="AR14" s="138"/>
      <c r="AS14" s="9"/>
    </row>
    <row r="15" spans="2:45" ht="18" customHeight="1">
      <c r="B15" s="365"/>
      <c r="C15" s="377"/>
      <c r="D15" s="341"/>
      <c r="E15" s="342"/>
      <c r="F15" s="342"/>
      <c r="G15" s="342"/>
      <c r="H15" s="343"/>
      <c r="I15" s="50" t="s">
        <v>436</v>
      </c>
      <c r="J15" s="336" t="s">
        <v>489</v>
      </c>
      <c r="K15" s="336"/>
      <c r="L15" s="336"/>
      <c r="M15" s="336"/>
      <c r="N15" s="336"/>
      <c r="O15" s="336"/>
      <c r="P15" s="336"/>
      <c r="Q15" s="337"/>
      <c r="R15" s="40" t="s">
        <v>426</v>
      </c>
      <c r="S15" s="49" t="s">
        <v>488</v>
      </c>
      <c r="T15" s="49"/>
      <c r="U15" s="49"/>
      <c r="V15" s="49"/>
      <c r="W15" s="49"/>
      <c r="X15" s="49"/>
      <c r="Y15" s="49"/>
      <c r="Z15" s="49"/>
      <c r="AA15" s="49"/>
      <c r="AB15" s="49"/>
      <c r="AC15" s="327"/>
      <c r="AF15" s="1">
        <f>+R16</f>
        <v>0</v>
      </c>
      <c r="AL15" s="37"/>
      <c r="AM15" s="44"/>
      <c r="AN15" s="44"/>
      <c r="AO15" s="44"/>
      <c r="AP15" s="44"/>
      <c r="AQ15" s="61"/>
      <c r="AR15" s="61"/>
      <c r="AS15" s="9"/>
    </row>
    <row r="16" spans="2:29" ht="18" customHeight="1">
      <c r="B16" s="365"/>
      <c r="C16" s="377"/>
      <c r="D16" s="341"/>
      <c r="E16" s="342"/>
      <c r="F16" s="342"/>
      <c r="G16" s="342"/>
      <c r="H16" s="343"/>
      <c r="I16" s="54"/>
      <c r="J16" s="51"/>
      <c r="K16" s="55"/>
      <c r="L16" s="51"/>
      <c r="M16" s="51"/>
      <c r="N16" s="51"/>
      <c r="O16" s="51"/>
      <c r="P16" s="51"/>
      <c r="Q16" s="52"/>
      <c r="R16" s="48"/>
      <c r="S16" s="97"/>
      <c r="T16" s="97"/>
      <c r="U16" s="97"/>
      <c r="V16" s="97"/>
      <c r="W16" s="49"/>
      <c r="X16" s="49"/>
      <c r="Y16" s="49"/>
      <c r="Z16" s="49"/>
      <c r="AA16" s="49"/>
      <c r="AB16" s="49"/>
      <c r="AC16" s="327"/>
    </row>
    <row r="17" spans="2:57" s="1" customFormat="1" ht="23.25" customHeight="1">
      <c r="B17" s="365"/>
      <c r="C17" s="377"/>
      <c r="D17" s="341"/>
      <c r="E17" s="342"/>
      <c r="F17" s="342"/>
      <c r="G17" s="342"/>
      <c r="H17" s="343"/>
      <c r="I17" s="38"/>
      <c r="J17" s="37"/>
      <c r="K17" s="38"/>
      <c r="L17" s="38"/>
      <c r="M17" s="38"/>
      <c r="N17" s="38"/>
      <c r="O17" s="37"/>
      <c r="P17" s="37"/>
      <c r="Q17" s="39"/>
      <c r="R17" s="56"/>
      <c r="S17" s="49"/>
      <c r="T17" s="49"/>
      <c r="U17" s="49"/>
      <c r="V17" s="49"/>
      <c r="W17" s="49"/>
      <c r="X17" s="49"/>
      <c r="Y17" s="49"/>
      <c r="Z17" s="49"/>
      <c r="AA17" s="49"/>
      <c r="AB17" s="49"/>
      <c r="AC17" s="327"/>
      <c r="AH17" s="2"/>
      <c r="AI17" s="2"/>
      <c r="AJ17" s="2"/>
      <c r="AK17" s="2"/>
      <c r="AL17" s="37"/>
      <c r="AM17" s="44"/>
      <c r="AN17" s="44"/>
      <c r="AO17" s="44"/>
      <c r="AP17" s="44"/>
      <c r="AQ17" s="61"/>
      <c r="BE17" s="2"/>
    </row>
    <row r="18" spans="2:57" s="1" customFormat="1" ht="19.5" customHeight="1">
      <c r="B18" s="365"/>
      <c r="C18" s="377"/>
      <c r="D18" s="71"/>
      <c r="E18" s="451" t="s">
        <v>497</v>
      </c>
      <c r="F18" s="300"/>
      <c r="G18" s="300"/>
      <c r="H18" s="452"/>
      <c r="I18" s="186"/>
      <c r="J18" s="456"/>
      <c r="K18" s="456"/>
      <c r="L18" s="456"/>
      <c r="M18" s="94"/>
      <c r="N18" s="95"/>
      <c r="O18" s="95"/>
      <c r="P18" s="95"/>
      <c r="Q18" s="96"/>
      <c r="R18" s="267" t="s">
        <v>436</v>
      </c>
      <c r="S18" s="453" t="s">
        <v>482</v>
      </c>
      <c r="T18" s="453"/>
      <c r="U18" s="453"/>
      <c r="V18" s="266" t="s">
        <v>426</v>
      </c>
      <c r="W18" s="453" t="s">
        <v>481</v>
      </c>
      <c r="X18" s="453"/>
      <c r="Y18" s="453"/>
      <c r="Z18" s="265"/>
      <c r="AA18" s="265"/>
      <c r="AB18" s="264"/>
      <c r="AC18" s="77"/>
      <c r="AE18" s="9" t="str">
        <f aca="true" t="shared" si="0" ref="AE18:AE23">+R18</f>
        <v>□</v>
      </c>
      <c r="AF18" s="9" t="str">
        <f aca="true" t="shared" si="1" ref="AF18:AF23">+V18</f>
        <v>□</v>
      </c>
      <c r="AG18" s="261" t="s">
        <v>487</v>
      </c>
      <c r="AH18" s="2"/>
      <c r="AI18" s="61"/>
      <c r="AJ18" s="43" t="str">
        <f aca="true" t="shared" si="2" ref="AJ18:AJ23">IF(AE18&amp;AF18="■□","－",IF(AE18&amp;AF18="□■",AG18,IF(AE18&amp;AF18="□□","■未答","▼矛盾")))</f>
        <v>■未答</v>
      </c>
      <c r="AK18" s="2"/>
      <c r="AL18" s="2"/>
      <c r="AM18" s="2"/>
      <c r="AN18" s="2"/>
      <c r="AO18" s="2"/>
      <c r="AP18" s="2"/>
      <c r="BE18" s="2"/>
    </row>
    <row r="19" spans="2:57" s="1" customFormat="1" ht="19.5" customHeight="1">
      <c r="B19" s="365"/>
      <c r="C19" s="377"/>
      <c r="D19" s="71"/>
      <c r="E19" s="451" t="s">
        <v>498</v>
      </c>
      <c r="F19" s="300"/>
      <c r="G19" s="300"/>
      <c r="H19" s="452"/>
      <c r="I19" s="186"/>
      <c r="J19" s="207"/>
      <c r="K19" s="207"/>
      <c r="L19" s="207"/>
      <c r="M19" s="94"/>
      <c r="N19" s="207"/>
      <c r="O19" s="207"/>
      <c r="P19" s="207"/>
      <c r="Q19" s="208"/>
      <c r="R19" s="267" t="s">
        <v>436</v>
      </c>
      <c r="S19" s="453" t="s">
        <v>482</v>
      </c>
      <c r="T19" s="453"/>
      <c r="U19" s="453"/>
      <c r="V19" s="266" t="s">
        <v>426</v>
      </c>
      <c r="W19" s="453" t="s">
        <v>481</v>
      </c>
      <c r="X19" s="453"/>
      <c r="Y19" s="453"/>
      <c r="Z19" s="265"/>
      <c r="AA19" s="265"/>
      <c r="AB19" s="264"/>
      <c r="AC19" s="77"/>
      <c r="AE19" s="9" t="str">
        <f t="shared" si="0"/>
        <v>□</v>
      </c>
      <c r="AF19" s="9" t="str">
        <f t="shared" si="1"/>
        <v>□</v>
      </c>
      <c r="AG19" s="261" t="s">
        <v>486</v>
      </c>
      <c r="AH19" s="2"/>
      <c r="AI19" s="2"/>
      <c r="AJ19" s="43" t="str">
        <f t="shared" si="2"/>
        <v>■未答</v>
      </c>
      <c r="AK19" s="2"/>
      <c r="AL19" s="2"/>
      <c r="AM19" s="2"/>
      <c r="AN19" s="2"/>
      <c r="AO19" s="2"/>
      <c r="AP19" s="2"/>
      <c r="BE19" s="2"/>
    </row>
    <row r="20" spans="2:57" s="1" customFormat="1" ht="27.75" customHeight="1">
      <c r="B20" s="365"/>
      <c r="C20" s="377"/>
      <c r="D20" s="71"/>
      <c r="E20" s="451" t="s">
        <v>499</v>
      </c>
      <c r="F20" s="300"/>
      <c r="G20" s="300"/>
      <c r="H20" s="452"/>
      <c r="I20" s="186"/>
      <c r="J20" s="207"/>
      <c r="K20" s="207"/>
      <c r="L20" s="207"/>
      <c r="M20" s="94"/>
      <c r="N20" s="207"/>
      <c r="O20" s="207"/>
      <c r="P20" s="207"/>
      <c r="Q20" s="208"/>
      <c r="R20" s="267" t="s">
        <v>436</v>
      </c>
      <c r="S20" s="453" t="s">
        <v>482</v>
      </c>
      <c r="T20" s="453"/>
      <c r="U20" s="453"/>
      <c r="V20" s="266" t="s">
        <v>426</v>
      </c>
      <c r="W20" s="453" t="s">
        <v>481</v>
      </c>
      <c r="X20" s="453"/>
      <c r="Y20" s="453"/>
      <c r="Z20" s="265"/>
      <c r="AA20" s="265"/>
      <c r="AB20" s="264"/>
      <c r="AC20" s="77"/>
      <c r="AE20" s="9" t="str">
        <f t="shared" si="0"/>
        <v>□</v>
      </c>
      <c r="AF20" s="9" t="str">
        <f t="shared" si="1"/>
        <v>□</v>
      </c>
      <c r="AG20" s="261" t="s">
        <v>485</v>
      </c>
      <c r="AH20" s="2"/>
      <c r="AI20" s="2"/>
      <c r="AJ20" s="43" t="str">
        <f t="shared" si="2"/>
        <v>■未答</v>
      </c>
      <c r="AK20" s="2"/>
      <c r="AL20" s="2"/>
      <c r="AM20" s="2"/>
      <c r="AN20" s="2"/>
      <c r="AO20" s="2"/>
      <c r="AP20" s="2"/>
      <c r="BE20" s="2"/>
    </row>
    <row r="21" spans="2:57" s="1" customFormat="1" ht="19.5" customHeight="1">
      <c r="B21" s="365"/>
      <c r="C21" s="377"/>
      <c r="D21" s="71"/>
      <c r="E21" s="451" t="s">
        <v>500</v>
      </c>
      <c r="F21" s="300"/>
      <c r="G21" s="300"/>
      <c r="H21" s="452"/>
      <c r="I21" s="186"/>
      <c r="J21" s="207"/>
      <c r="K21" s="211"/>
      <c r="L21" s="207"/>
      <c r="M21" s="94"/>
      <c r="N21" s="207"/>
      <c r="O21" s="207"/>
      <c r="P21" s="207"/>
      <c r="Q21" s="208"/>
      <c r="R21" s="267" t="s">
        <v>436</v>
      </c>
      <c r="S21" s="453" t="s">
        <v>482</v>
      </c>
      <c r="T21" s="453"/>
      <c r="U21" s="453"/>
      <c r="V21" s="266" t="s">
        <v>426</v>
      </c>
      <c r="W21" s="453" t="s">
        <v>481</v>
      </c>
      <c r="X21" s="453"/>
      <c r="Y21" s="453"/>
      <c r="Z21" s="265"/>
      <c r="AA21" s="265"/>
      <c r="AB21" s="264"/>
      <c r="AC21" s="77"/>
      <c r="AE21" s="9" t="str">
        <f t="shared" si="0"/>
        <v>□</v>
      </c>
      <c r="AF21" s="9" t="str">
        <f t="shared" si="1"/>
        <v>□</v>
      </c>
      <c r="AG21" s="261" t="s">
        <v>484</v>
      </c>
      <c r="AH21" s="2"/>
      <c r="AI21" s="44"/>
      <c r="AJ21" s="43" t="str">
        <f t="shared" si="2"/>
        <v>■未答</v>
      </c>
      <c r="AK21" s="2"/>
      <c r="AL21" s="2"/>
      <c r="AM21" s="2"/>
      <c r="AN21" s="2"/>
      <c r="AO21" s="2"/>
      <c r="AP21" s="2"/>
      <c r="BE21" s="2"/>
    </row>
    <row r="22" spans="2:57" s="1" customFormat="1" ht="19.5" customHeight="1">
      <c r="B22" s="365"/>
      <c r="C22" s="377"/>
      <c r="D22" s="71"/>
      <c r="E22" s="451" t="s">
        <v>501</v>
      </c>
      <c r="F22" s="300"/>
      <c r="G22" s="300"/>
      <c r="H22" s="452"/>
      <c r="I22" s="186"/>
      <c r="J22" s="207"/>
      <c r="K22" s="211"/>
      <c r="L22" s="207"/>
      <c r="M22" s="94"/>
      <c r="N22" s="207"/>
      <c r="O22" s="207"/>
      <c r="P22" s="207"/>
      <c r="Q22" s="208"/>
      <c r="R22" s="267" t="s">
        <v>436</v>
      </c>
      <c r="S22" s="453" t="s">
        <v>482</v>
      </c>
      <c r="T22" s="453"/>
      <c r="U22" s="453"/>
      <c r="V22" s="266" t="s">
        <v>426</v>
      </c>
      <c r="W22" s="453" t="s">
        <v>481</v>
      </c>
      <c r="X22" s="453"/>
      <c r="Y22" s="453"/>
      <c r="Z22" s="265"/>
      <c r="AA22" s="265"/>
      <c r="AB22" s="264"/>
      <c r="AC22" s="77"/>
      <c r="AE22" s="9" t="str">
        <f t="shared" si="0"/>
        <v>□</v>
      </c>
      <c r="AF22" s="9" t="str">
        <f t="shared" si="1"/>
        <v>□</v>
      </c>
      <c r="AG22" s="261" t="s">
        <v>483</v>
      </c>
      <c r="AH22" s="2"/>
      <c r="AI22" s="44"/>
      <c r="AJ22" s="43" t="str">
        <f t="shared" si="2"/>
        <v>■未答</v>
      </c>
      <c r="AK22" s="2"/>
      <c r="AL22" s="2"/>
      <c r="AM22" s="2"/>
      <c r="AN22" s="2"/>
      <c r="AO22" s="2"/>
      <c r="AP22" s="2"/>
      <c r="BE22" s="2"/>
    </row>
    <row r="23" spans="2:57" s="1" customFormat="1" ht="36" customHeight="1" thickBot="1">
      <c r="B23" s="365"/>
      <c r="C23" s="377"/>
      <c r="D23" s="71"/>
      <c r="E23" s="436" t="s">
        <v>502</v>
      </c>
      <c r="F23" s="338"/>
      <c r="G23" s="338"/>
      <c r="H23" s="454"/>
      <c r="I23" s="186"/>
      <c r="J23" s="95"/>
      <c r="K23" s="95"/>
      <c r="L23" s="95"/>
      <c r="M23" s="94"/>
      <c r="N23" s="95"/>
      <c r="O23" s="95"/>
      <c r="P23" s="95"/>
      <c r="Q23" s="96"/>
      <c r="R23" s="200" t="s">
        <v>436</v>
      </c>
      <c r="S23" s="455" t="s">
        <v>482</v>
      </c>
      <c r="T23" s="455"/>
      <c r="U23" s="455"/>
      <c r="V23" s="263" t="s">
        <v>426</v>
      </c>
      <c r="W23" s="455" t="s">
        <v>481</v>
      </c>
      <c r="X23" s="455"/>
      <c r="Y23" s="455"/>
      <c r="Z23" s="214"/>
      <c r="AA23" s="214"/>
      <c r="AB23" s="215"/>
      <c r="AC23" s="262"/>
      <c r="AE23" s="9" t="str">
        <f t="shared" si="0"/>
        <v>□</v>
      </c>
      <c r="AF23" s="9" t="str">
        <f t="shared" si="1"/>
        <v>□</v>
      </c>
      <c r="AG23" s="261" t="s">
        <v>480</v>
      </c>
      <c r="AH23" s="2"/>
      <c r="AI23" s="61"/>
      <c r="AJ23" s="43" t="str">
        <f t="shared" si="2"/>
        <v>■未答</v>
      </c>
      <c r="AK23" s="2"/>
      <c r="AL23" s="2"/>
      <c r="AM23" s="2"/>
      <c r="AN23" s="2"/>
      <c r="AO23" s="2"/>
      <c r="AP23" s="2"/>
      <c r="BE23" s="2"/>
    </row>
    <row r="24" spans="2:57" s="1" customFormat="1" ht="21.75" customHeight="1">
      <c r="B24" s="363" t="s">
        <v>479</v>
      </c>
      <c r="C24" s="448"/>
      <c r="D24" s="445" t="s">
        <v>507</v>
      </c>
      <c r="E24" s="371"/>
      <c r="F24" s="371"/>
      <c r="G24" s="371"/>
      <c r="H24" s="372"/>
      <c r="I24" s="152" t="s">
        <v>436</v>
      </c>
      <c r="J24" s="30" t="s">
        <v>202</v>
      </c>
      <c r="K24" s="30"/>
      <c r="L24" s="30"/>
      <c r="M24" s="29"/>
      <c r="N24" s="29"/>
      <c r="O24" s="30"/>
      <c r="P24" s="30"/>
      <c r="Q24" s="31"/>
      <c r="R24" s="32"/>
      <c r="S24" s="33"/>
      <c r="T24" s="33"/>
      <c r="U24" s="33"/>
      <c r="V24" s="33"/>
      <c r="W24" s="33"/>
      <c r="X24" s="33"/>
      <c r="Y24" s="33"/>
      <c r="Z24" s="33"/>
      <c r="AA24" s="33"/>
      <c r="AB24" s="260" t="s">
        <v>110</v>
      </c>
      <c r="AC24" s="418"/>
      <c r="AE24" s="42" t="str">
        <f>+I24</f>
        <v>□</v>
      </c>
      <c r="AH24" s="45" t="str">
        <f>IF(AE24&amp;AE25&amp;AE26&amp;AE27="■□□□","◎無し",IF(AE24&amp;AE25&amp;AE26&amp;AE27="□■□□","Ｅ適合",IF(AE24&amp;AE25&amp;AE26&amp;AE27="□□■□","●適合",IF(AE24&amp;AE25&amp;AE26&amp;AE27="□□□■","◆未達",IF(AE24&amp;AE25&amp;AE26&amp;AE27="□□□□","■未答","▼矛盾")))))</f>
        <v>■未答</v>
      </c>
      <c r="AI24" s="61"/>
      <c r="AJ24" s="2"/>
      <c r="AK24" s="2"/>
      <c r="AL24" s="37" t="s">
        <v>96</v>
      </c>
      <c r="AM24" s="53" t="s">
        <v>442</v>
      </c>
      <c r="AN24" s="53" t="s">
        <v>441</v>
      </c>
      <c r="AO24" s="53" t="s">
        <v>440</v>
      </c>
      <c r="AP24" s="53" t="s">
        <v>439</v>
      </c>
      <c r="AQ24" s="53" t="s">
        <v>438</v>
      </c>
      <c r="AR24" s="53" t="s">
        <v>91</v>
      </c>
      <c r="BE24" s="2"/>
    </row>
    <row r="25" spans="2:44" s="1" customFormat="1" ht="21.75" customHeight="1">
      <c r="B25" s="365"/>
      <c r="C25" s="368"/>
      <c r="D25" s="341"/>
      <c r="E25" s="342"/>
      <c r="F25" s="342"/>
      <c r="G25" s="342"/>
      <c r="H25" s="343"/>
      <c r="I25" s="63" t="s">
        <v>436</v>
      </c>
      <c r="J25" s="37" t="s">
        <v>203</v>
      </c>
      <c r="K25" s="37"/>
      <c r="L25" s="37"/>
      <c r="M25" s="37"/>
      <c r="N25" s="37"/>
      <c r="O25" s="37"/>
      <c r="P25" s="37"/>
      <c r="Q25" s="39"/>
      <c r="R25" s="449" t="s">
        <v>204</v>
      </c>
      <c r="S25" s="450"/>
      <c r="T25" s="299"/>
      <c r="U25" s="299"/>
      <c r="V25" s="156" t="s">
        <v>478</v>
      </c>
      <c r="W25" s="299"/>
      <c r="X25" s="299"/>
      <c r="Y25" s="49"/>
      <c r="Z25" s="49"/>
      <c r="AA25" s="49"/>
      <c r="AB25" s="49"/>
      <c r="AC25" s="327"/>
      <c r="AE25" s="1" t="str">
        <f>+I25</f>
        <v>□</v>
      </c>
      <c r="AH25" s="2"/>
      <c r="AI25" s="2"/>
      <c r="AJ25" s="2"/>
      <c r="AK25" s="2"/>
      <c r="AL25" s="37"/>
      <c r="AM25" s="43" t="s">
        <v>65</v>
      </c>
      <c r="AN25" s="43" t="s">
        <v>206</v>
      </c>
      <c r="AO25" s="43" t="s">
        <v>66</v>
      </c>
      <c r="AP25" s="43" t="s">
        <v>67</v>
      </c>
      <c r="AQ25" s="45" t="s">
        <v>92</v>
      </c>
      <c r="AR25" s="45" t="s">
        <v>68</v>
      </c>
    </row>
    <row r="26" spans="2:42" s="1" customFormat="1" ht="21.75" customHeight="1">
      <c r="B26" s="365"/>
      <c r="C26" s="368"/>
      <c r="D26" s="35"/>
      <c r="E26" s="338" t="s">
        <v>477</v>
      </c>
      <c r="F26" s="339"/>
      <c r="G26" s="339"/>
      <c r="H26" s="340"/>
      <c r="I26" s="94"/>
      <c r="J26" s="37"/>
      <c r="K26" s="37"/>
      <c r="L26" s="37"/>
      <c r="M26" s="37"/>
      <c r="N26" s="37"/>
      <c r="O26" s="37"/>
      <c r="P26" s="37"/>
      <c r="Q26" s="39"/>
      <c r="R26" s="157"/>
      <c r="S26" s="97"/>
      <c r="T26" s="97"/>
      <c r="U26" s="97"/>
      <c r="V26" s="97"/>
      <c r="W26" s="347"/>
      <c r="X26" s="347"/>
      <c r="Y26" s="97"/>
      <c r="Z26" s="97"/>
      <c r="AA26" s="49"/>
      <c r="AB26" s="81"/>
      <c r="AC26" s="327"/>
      <c r="AE26" s="1" t="str">
        <f>+I27</f>
        <v>□</v>
      </c>
      <c r="AH26" s="158">
        <f>IF(W25=0,0,T25/W25)</f>
        <v>0</v>
      </c>
      <c r="AI26" s="2"/>
      <c r="AJ26" s="43">
        <f>IF(AH26=0,"",IF(AH26&gt;(22/21),"◆過勾配","●適合"))</f>
      </c>
      <c r="AK26" s="2"/>
      <c r="AL26" s="2"/>
      <c r="AM26" s="2"/>
      <c r="AN26" s="2"/>
      <c r="AO26" s="2"/>
      <c r="AP26" s="2"/>
    </row>
    <row r="27" spans="2:42" s="1" customFormat="1" ht="21.75" customHeight="1">
      <c r="B27" s="365"/>
      <c r="C27" s="368"/>
      <c r="D27" s="35"/>
      <c r="E27" s="344"/>
      <c r="F27" s="345"/>
      <c r="G27" s="345"/>
      <c r="H27" s="346"/>
      <c r="I27" s="63" t="s">
        <v>426</v>
      </c>
      <c r="J27" s="336" t="s">
        <v>209</v>
      </c>
      <c r="K27" s="336"/>
      <c r="L27" s="336"/>
      <c r="M27" s="336"/>
      <c r="N27" s="336"/>
      <c r="O27" s="336"/>
      <c r="P27" s="336"/>
      <c r="Q27" s="337"/>
      <c r="R27" s="306" t="s">
        <v>210</v>
      </c>
      <c r="S27" s="307"/>
      <c r="T27" s="307"/>
      <c r="U27" s="307"/>
      <c r="V27" s="299"/>
      <c r="W27" s="299"/>
      <c r="X27" s="49" t="s">
        <v>434</v>
      </c>
      <c r="Y27" s="49"/>
      <c r="Z27" s="49"/>
      <c r="AA27" s="49"/>
      <c r="AB27" s="81"/>
      <c r="AC27" s="327"/>
      <c r="AE27" s="1" t="str">
        <f>+I28</f>
        <v>□</v>
      </c>
      <c r="AH27" s="159" t="s">
        <v>476</v>
      </c>
      <c r="AI27" s="2"/>
      <c r="AJ27" s="2"/>
      <c r="AK27" s="2"/>
      <c r="AL27" s="2"/>
      <c r="AM27" s="2"/>
      <c r="AN27" s="2"/>
      <c r="AO27" s="2"/>
      <c r="AP27" s="2"/>
    </row>
    <row r="28" spans="2:42" s="1" customFormat="1" ht="21.75" customHeight="1">
      <c r="B28" s="365"/>
      <c r="C28" s="368"/>
      <c r="D28" s="35"/>
      <c r="E28" s="300" t="s">
        <v>212</v>
      </c>
      <c r="F28" s="301"/>
      <c r="G28" s="301"/>
      <c r="H28" s="447"/>
      <c r="I28" s="63" t="s">
        <v>426</v>
      </c>
      <c r="J28" s="336" t="s">
        <v>213</v>
      </c>
      <c r="K28" s="336"/>
      <c r="L28" s="336"/>
      <c r="M28" s="336"/>
      <c r="N28" s="336"/>
      <c r="O28" s="336"/>
      <c r="P28" s="336"/>
      <c r="Q28" s="337"/>
      <c r="R28" s="306" t="s">
        <v>214</v>
      </c>
      <c r="S28" s="307"/>
      <c r="T28" s="307"/>
      <c r="U28" s="307"/>
      <c r="V28" s="299"/>
      <c r="W28" s="299"/>
      <c r="X28" s="49" t="s">
        <v>434</v>
      </c>
      <c r="Y28" s="97"/>
      <c r="Z28" s="97"/>
      <c r="AA28" s="49"/>
      <c r="AB28" s="81"/>
      <c r="AC28" s="327"/>
      <c r="AH28" s="160" t="s">
        <v>215</v>
      </c>
      <c r="AI28" s="2"/>
      <c r="AJ28" s="45" t="str">
        <f>IF(V28&gt;0,IF(V28&lt;195,"◆195未満","●適合"),"■未答")</f>
        <v>■未答</v>
      </c>
      <c r="AK28" s="2"/>
      <c r="AL28" s="2"/>
      <c r="AM28" s="2"/>
      <c r="AN28" s="2"/>
      <c r="AO28" s="2"/>
      <c r="AP28" s="2"/>
    </row>
    <row r="29" spans="2:42" s="1" customFormat="1" ht="19.5" customHeight="1">
      <c r="B29" s="365"/>
      <c r="C29" s="368"/>
      <c r="D29" s="35"/>
      <c r="E29" s="338" t="s">
        <v>475</v>
      </c>
      <c r="F29" s="339"/>
      <c r="G29" s="339"/>
      <c r="H29" s="340"/>
      <c r="I29" s="37"/>
      <c r="J29" s="37"/>
      <c r="K29" s="37"/>
      <c r="L29" s="37"/>
      <c r="M29" s="37"/>
      <c r="N29" s="37"/>
      <c r="O29" s="37"/>
      <c r="P29" s="37"/>
      <c r="Q29" s="39"/>
      <c r="R29" s="56"/>
      <c r="S29" s="358" t="s">
        <v>217</v>
      </c>
      <c r="T29" s="358"/>
      <c r="U29" s="358"/>
      <c r="V29" s="358"/>
      <c r="W29" s="358"/>
      <c r="X29" s="358"/>
      <c r="Y29" s="359">
        <f>+V27*2+V28</f>
        <v>0</v>
      </c>
      <c r="Z29" s="359"/>
      <c r="AA29" s="49" t="s">
        <v>434</v>
      </c>
      <c r="AB29" s="49"/>
      <c r="AC29" s="327"/>
      <c r="AH29" s="160" t="s">
        <v>219</v>
      </c>
      <c r="AI29" s="2"/>
      <c r="AJ29" s="45" t="str">
        <f>IF(Y29&gt;0,IF((V27*2+V28)&lt;550,IF((V27*2+V28)&gt;750,"◆未達","●適合"),"◆未達"),"■未答")</f>
        <v>■未答</v>
      </c>
      <c r="AK29" s="2"/>
      <c r="AL29" s="2"/>
      <c r="AM29" s="2"/>
      <c r="AN29" s="2"/>
      <c r="AO29" s="2"/>
      <c r="AP29" s="2"/>
    </row>
    <row r="30" spans="2:42" s="1" customFormat="1" ht="19.5" customHeight="1">
      <c r="B30" s="365"/>
      <c r="C30" s="368"/>
      <c r="D30" s="35"/>
      <c r="E30" s="341"/>
      <c r="F30" s="342"/>
      <c r="G30" s="342"/>
      <c r="H30" s="343"/>
      <c r="I30" s="37"/>
      <c r="J30" s="37"/>
      <c r="K30" s="37"/>
      <c r="L30" s="37"/>
      <c r="M30" s="37"/>
      <c r="N30" s="37"/>
      <c r="O30" s="37"/>
      <c r="P30" s="37"/>
      <c r="Q30" s="39"/>
      <c r="R30" s="306" t="s">
        <v>220</v>
      </c>
      <c r="S30" s="307"/>
      <c r="T30" s="307"/>
      <c r="U30" s="307"/>
      <c r="V30" s="299"/>
      <c r="W30" s="299"/>
      <c r="X30" s="49" t="s">
        <v>434</v>
      </c>
      <c r="Y30" s="97"/>
      <c r="Z30" s="97"/>
      <c r="AA30" s="49"/>
      <c r="AB30" s="49"/>
      <c r="AC30" s="327"/>
      <c r="AH30" s="113" t="s">
        <v>221</v>
      </c>
      <c r="AI30" s="2"/>
      <c r="AJ30" s="45" t="str">
        <f>IF(V30&gt;0,IF(V30&gt;30,"◆30超過","●適合"),"■未答")</f>
        <v>■未答</v>
      </c>
      <c r="AK30" s="2"/>
      <c r="AL30" s="2"/>
      <c r="AM30" s="2"/>
      <c r="AN30" s="2"/>
      <c r="AO30" s="2"/>
      <c r="AP30" s="2"/>
    </row>
    <row r="31" spans="2:42" s="1" customFormat="1" ht="8.25" customHeight="1">
      <c r="B31" s="365"/>
      <c r="C31" s="368"/>
      <c r="D31" s="35"/>
      <c r="E31" s="341"/>
      <c r="F31" s="342"/>
      <c r="G31" s="342"/>
      <c r="H31" s="343"/>
      <c r="I31" s="37"/>
      <c r="J31" s="37"/>
      <c r="K31" s="37"/>
      <c r="L31" s="37"/>
      <c r="M31" s="37"/>
      <c r="N31" s="37"/>
      <c r="O31" s="37"/>
      <c r="P31" s="37"/>
      <c r="Q31" s="39"/>
      <c r="R31" s="56"/>
      <c r="S31" s="49"/>
      <c r="T31" s="49"/>
      <c r="U31" s="97"/>
      <c r="V31" s="97"/>
      <c r="W31" s="97"/>
      <c r="X31" s="97"/>
      <c r="Y31" s="97"/>
      <c r="Z31" s="49"/>
      <c r="AA31" s="49"/>
      <c r="AB31" s="49"/>
      <c r="AC31" s="327"/>
      <c r="AH31" s="113"/>
      <c r="AI31" s="2"/>
      <c r="AJ31" s="2"/>
      <c r="AK31" s="2"/>
      <c r="AL31" s="2"/>
      <c r="AM31" s="2"/>
      <c r="AN31" s="138"/>
      <c r="AO31" s="2"/>
      <c r="AP31" s="2"/>
    </row>
    <row r="32" spans="2:42" s="1" customFormat="1" ht="19.5" customHeight="1">
      <c r="B32" s="365"/>
      <c r="C32" s="368"/>
      <c r="D32" s="35"/>
      <c r="E32" s="341"/>
      <c r="F32" s="342"/>
      <c r="G32" s="342"/>
      <c r="H32" s="343"/>
      <c r="I32" s="37"/>
      <c r="J32" s="37"/>
      <c r="K32" s="37"/>
      <c r="L32" s="37"/>
      <c r="M32" s="37"/>
      <c r="N32" s="37"/>
      <c r="O32" s="37"/>
      <c r="P32" s="37"/>
      <c r="Q32" s="39"/>
      <c r="R32" s="48"/>
      <c r="S32" s="97"/>
      <c r="T32" s="97"/>
      <c r="U32" s="97"/>
      <c r="V32" s="97"/>
      <c r="W32" s="97"/>
      <c r="X32" s="97"/>
      <c r="Y32" s="97"/>
      <c r="Z32" s="49"/>
      <c r="AA32" s="49"/>
      <c r="AB32" s="49"/>
      <c r="AC32" s="327"/>
      <c r="AH32" s="113"/>
      <c r="AI32" s="2"/>
      <c r="AJ32" s="2"/>
      <c r="AK32" s="2"/>
      <c r="AL32" s="2"/>
      <c r="AM32" s="2"/>
      <c r="AN32" s="2"/>
      <c r="AO32" s="2"/>
      <c r="AP32" s="2"/>
    </row>
    <row r="33" spans="2:45" s="1" customFormat="1" ht="19.5" customHeight="1">
      <c r="B33" s="365"/>
      <c r="C33" s="368"/>
      <c r="D33" s="35"/>
      <c r="E33" s="71"/>
      <c r="F33" s="338" t="s">
        <v>474</v>
      </c>
      <c r="G33" s="339"/>
      <c r="H33" s="340"/>
      <c r="I33" s="37"/>
      <c r="J33" s="37"/>
      <c r="K33" s="37"/>
      <c r="L33" s="37"/>
      <c r="M33" s="37"/>
      <c r="N33" s="37"/>
      <c r="O33" s="37"/>
      <c r="P33" s="37"/>
      <c r="Q33" s="39"/>
      <c r="R33" s="40" t="s">
        <v>426</v>
      </c>
      <c r="S33" s="49" t="s">
        <v>223</v>
      </c>
      <c r="T33" s="49"/>
      <c r="U33" s="49"/>
      <c r="V33" s="49"/>
      <c r="W33" s="97"/>
      <c r="X33" s="97"/>
      <c r="Y33" s="97"/>
      <c r="Z33" s="49"/>
      <c r="AA33" s="49"/>
      <c r="AB33" s="49"/>
      <c r="AC33" s="327"/>
      <c r="AF33" s="1" t="str">
        <f>+R33</f>
        <v>□</v>
      </c>
      <c r="AH33" s="113" t="s">
        <v>224</v>
      </c>
      <c r="AI33" s="2"/>
      <c r="AJ33" s="45" t="str">
        <f>IF(AF33&amp;AF34&amp;AF35&amp;AF36&amp;AF37="■□□□□","◎無し",IF(AF33&amp;AF34&amp;AF35&amp;AF36&amp;AF37="□■□□□","◆寸法",IF(AF33&amp;AF34&amp;AF35&amp;AF36&amp;AF37="□□■□□","①階段",IF(AF33&amp;AF34&amp;AF35&amp;AF36&amp;AF37="□□□■□","②階段",IF(AF33&amp;AF34&amp;AF35&amp;AF36&amp;AF37="□□□□■","③階段",IF(AF33&amp;AF34&amp;AF35&amp;AF36&amp;AF37="□□□□□","■未答","▼矛盾"))))))</f>
        <v>■未答</v>
      </c>
      <c r="AK33" s="2"/>
      <c r="AL33" s="37" t="s">
        <v>225</v>
      </c>
      <c r="AM33" s="53" t="s">
        <v>473</v>
      </c>
      <c r="AN33" s="53" t="s">
        <v>472</v>
      </c>
      <c r="AO33" s="53" t="s">
        <v>471</v>
      </c>
      <c r="AP33" s="53" t="s">
        <v>470</v>
      </c>
      <c r="AQ33" s="53" t="s">
        <v>469</v>
      </c>
      <c r="AR33" s="53" t="s">
        <v>469</v>
      </c>
      <c r="AS33" s="53" t="s">
        <v>91</v>
      </c>
    </row>
    <row r="34" spans="2:45" s="1" customFormat="1" ht="19.5" customHeight="1">
      <c r="B34" s="365"/>
      <c r="C34" s="368"/>
      <c r="D34" s="35"/>
      <c r="E34" s="71"/>
      <c r="F34" s="344"/>
      <c r="G34" s="345"/>
      <c r="H34" s="346"/>
      <c r="I34" s="37"/>
      <c r="J34" s="37"/>
      <c r="K34" s="37"/>
      <c r="L34" s="37"/>
      <c r="M34" s="37"/>
      <c r="N34" s="37"/>
      <c r="O34" s="37"/>
      <c r="P34" s="37"/>
      <c r="Q34" s="39"/>
      <c r="R34" s="40" t="s">
        <v>426</v>
      </c>
      <c r="S34" s="49" t="s">
        <v>231</v>
      </c>
      <c r="T34" s="49"/>
      <c r="U34" s="49"/>
      <c r="V34" s="49"/>
      <c r="W34" s="49"/>
      <c r="X34" s="49"/>
      <c r="Y34" s="49"/>
      <c r="Z34" s="49"/>
      <c r="AA34" s="49"/>
      <c r="AB34" s="49"/>
      <c r="AC34" s="327"/>
      <c r="AF34" s="1" t="str">
        <f>+R34</f>
        <v>□</v>
      </c>
      <c r="AH34" s="2"/>
      <c r="AI34" s="2"/>
      <c r="AJ34" s="2"/>
      <c r="AK34" s="2"/>
      <c r="AL34" s="37"/>
      <c r="AM34" s="43" t="s">
        <v>65</v>
      </c>
      <c r="AN34" s="43" t="s">
        <v>232</v>
      </c>
      <c r="AO34" s="43" t="s">
        <v>233</v>
      </c>
      <c r="AP34" s="43" t="s">
        <v>234</v>
      </c>
      <c r="AQ34" s="45" t="s">
        <v>235</v>
      </c>
      <c r="AR34" s="45" t="s">
        <v>92</v>
      </c>
      <c r="AS34" s="161" t="s">
        <v>68</v>
      </c>
    </row>
    <row r="35" spans="2:42" s="1" customFormat="1" ht="19.5" customHeight="1">
      <c r="B35" s="365"/>
      <c r="C35" s="368"/>
      <c r="D35" s="35"/>
      <c r="E35" s="71"/>
      <c r="F35" s="338" t="s">
        <v>468</v>
      </c>
      <c r="G35" s="339"/>
      <c r="H35" s="340"/>
      <c r="I35" s="37"/>
      <c r="J35" s="37"/>
      <c r="K35" s="37"/>
      <c r="L35" s="37"/>
      <c r="M35" s="37"/>
      <c r="N35" s="37"/>
      <c r="O35" s="37"/>
      <c r="P35" s="37"/>
      <c r="Q35" s="39"/>
      <c r="R35" s="40" t="s">
        <v>426</v>
      </c>
      <c r="S35" s="49" t="s">
        <v>237</v>
      </c>
      <c r="T35" s="49"/>
      <c r="U35" s="49"/>
      <c r="V35" s="49"/>
      <c r="W35" s="49"/>
      <c r="X35" s="49"/>
      <c r="Y35" s="49"/>
      <c r="Z35" s="49"/>
      <c r="AA35" s="49"/>
      <c r="AB35" s="49"/>
      <c r="AC35" s="327"/>
      <c r="AF35" s="1" t="str">
        <f>+R35</f>
        <v>□</v>
      </c>
      <c r="AH35" s="2"/>
      <c r="AI35" s="2"/>
      <c r="AJ35" s="2"/>
      <c r="AK35" s="2"/>
      <c r="AL35" s="2"/>
      <c r="AM35" s="2"/>
      <c r="AN35" s="2"/>
      <c r="AO35" s="2"/>
      <c r="AP35" s="2"/>
    </row>
    <row r="36" spans="2:42" s="1" customFormat="1" ht="19.5" customHeight="1">
      <c r="B36" s="365"/>
      <c r="C36" s="368"/>
      <c r="D36" s="35"/>
      <c r="E36" s="71"/>
      <c r="F36" s="344"/>
      <c r="G36" s="345"/>
      <c r="H36" s="346"/>
      <c r="I36" s="37"/>
      <c r="J36" s="37"/>
      <c r="K36" s="37"/>
      <c r="L36" s="37"/>
      <c r="M36" s="37"/>
      <c r="N36" s="37"/>
      <c r="O36" s="37"/>
      <c r="P36" s="37"/>
      <c r="Q36" s="39"/>
      <c r="R36" s="40" t="s">
        <v>426</v>
      </c>
      <c r="S36" s="49" t="s">
        <v>239</v>
      </c>
      <c r="T36" s="49"/>
      <c r="U36" s="49"/>
      <c r="V36" s="49"/>
      <c r="W36" s="49"/>
      <c r="X36" s="49"/>
      <c r="Y36" s="49"/>
      <c r="Z36" s="49"/>
      <c r="AA36" s="49"/>
      <c r="AB36" s="49"/>
      <c r="AC36" s="327"/>
      <c r="AF36" s="1" t="str">
        <f>+R36</f>
        <v>□</v>
      </c>
      <c r="AH36" s="2"/>
      <c r="AI36" s="2"/>
      <c r="AJ36" s="2"/>
      <c r="AK36" s="2"/>
      <c r="AL36" s="2"/>
      <c r="AM36" s="2"/>
      <c r="AN36" s="2"/>
      <c r="AO36" s="2"/>
      <c r="AP36" s="2"/>
    </row>
    <row r="37" spans="2:42" s="1" customFormat="1" ht="19.5" customHeight="1">
      <c r="B37" s="365"/>
      <c r="C37" s="368"/>
      <c r="D37" s="35"/>
      <c r="E37" s="71"/>
      <c r="F37" s="338" t="s">
        <v>467</v>
      </c>
      <c r="G37" s="339"/>
      <c r="H37" s="340"/>
      <c r="I37" s="37"/>
      <c r="J37" s="37"/>
      <c r="K37" s="37"/>
      <c r="L37" s="37"/>
      <c r="M37" s="37"/>
      <c r="N37" s="37"/>
      <c r="O37" s="37"/>
      <c r="P37" s="37"/>
      <c r="Q37" s="39"/>
      <c r="R37" s="40" t="s">
        <v>426</v>
      </c>
      <c r="S37" s="49" t="s">
        <v>241</v>
      </c>
      <c r="T37" s="49"/>
      <c r="U37" s="49"/>
      <c r="V37" s="49"/>
      <c r="W37" s="49"/>
      <c r="X37" s="49"/>
      <c r="Y37" s="49"/>
      <c r="Z37" s="49"/>
      <c r="AA37" s="49"/>
      <c r="AB37" s="49"/>
      <c r="AC37" s="327"/>
      <c r="AF37" s="1" t="str">
        <f>+R37</f>
        <v>□</v>
      </c>
      <c r="AH37" s="2"/>
      <c r="AI37" s="2"/>
      <c r="AJ37" s="2"/>
      <c r="AK37" s="2"/>
      <c r="AL37" s="2"/>
      <c r="AM37" s="2"/>
      <c r="AN37" s="2"/>
      <c r="AO37" s="2"/>
      <c r="AP37" s="2"/>
    </row>
    <row r="38" spans="2:42" s="1" customFormat="1" ht="19.5" customHeight="1" thickBot="1">
      <c r="B38" s="378"/>
      <c r="C38" s="370"/>
      <c r="D38" s="153"/>
      <c r="E38" s="147"/>
      <c r="F38" s="427"/>
      <c r="G38" s="428"/>
      <c r="H38" s="429"/>
      <c r="I38" s="148"/>
      <c r="J38" s="148"/>
      <c r="K38" s="148"/>
      <c r="L38" s="148"/>
      <c r="M38" s="148"/>
      <c r="N38" s="148"/>
      <c r="O38" s="148"/>
      <c r="P38" s="148"/>
      <c r="Q38" s="149"/>
      <c r="R38" s="150"/>
      <c r="S38" s="151"/>
      <c r="T38" s="151"/>
      <c r="U38" s="151"/>
      <c r="V38" s="151"/>
      <c r="W38" s="151"/>
      <c r="X38" s="151"/>
      <c r="Y38" s="151"/>
      <c r="Z38" s="151"/>
      <c r="AA38" s="151"/>
      <c r="AB38" s="151"/>
      <c r="AC38" s="328"/>
      <c r="AH38" s="2"/>
      <c r="AI38" s="2"/>
      <c r="AJ38" s="2"/>
      <c r="AK38" s="2"/>
      <c r="AL38" s="2"/>
      <c r="AM38" s="2"/>
      <c r="AN38" s="2"/>
      <c r="AO38" s="2"/>
      <c r="AP38" s="2"/>
    </row>
    <row r="39" spans="2:48" s="1" customFormat="1" ht="19.5" customHeight="1">
      <c r="B39" s="363" t="s">
        <v>466</v>
      </c>
      <c r="C39" s="443"/>
      <c r="D39" s="445" t="s">
        <v>508</v>
      </c>
      <c r="E39" s="371"/>
      <c r="F39" s="371"/>
      <c r="G39" s="371"/>
      <c r="H39" s="372"/>
      <c r="I39" s="162" t="s">
        <v>426</v>
      </c>
      <c r="J39" s="163" t="s">
        <v>243</v>
      </c>
      <c r="K39" s="163"/>
      <c r="L39" s="163"/>
      <c r="M39" s="163"/>
      <c r="N39" s="163"/>
      <c r="O39" s="163"/>
      <c r="Q39" s="164"/>
      <c r="R39" s="165"/>
      <c r="S39" s="166"/>
      <c r="T39" s="166"/>
      <c r="U39" s="166"/>
      <c r="V39" s="166"/>
      <c r="W39" s="166"/>
      <c r="X39" s="166"/>
      <c r="Y39" s="166"/>
      <c r="Z39" s="166"/>
      <c r="AA39" s="166"/>
      <c r="AB39" s="166"/>
      <c r="AC39" s="373"/>
      <c r="AE39" s="42" t="str">
        <f>+I39</f>
        <v>□</v>
      </c>
      <c r="AH39" s="45" t="str">
        <f>IF(AE39&amp;AE40&amp;AE41="■□□","●適合",IF(AE39&amp;AE40&amp;AE41="□■□","◆未達",IF(AE39&amp;AE40&amp;AE41="□□■","◆未達",IF(AE39&amp;AE40&amp;AE41="□□□","■未答","▼矛盾"))))</f>
        <v>■未答</v>
      </c>
      <c r="AI39" s="61"/>
      <c r="AJ39" s="2"/>
      <c r="AK39" s="2"/>
      <c r="AL39" s="37" t="s">
        <v>111</v>
      </c>
      <c r="AM39" s="46" t="s">
        <v>433</v>
      </c>
      <c r="AN39" s="46" t="s">
        <v>432</v>
      </c>
      <c r="AO39" s="46" t="s">
        <v>431</v>
      </c>
      <c r="AP39" s="46" t="s">
        <v>430</v>
      </c>
      <c r="AQ39" s="46" t="s">
        <v>91</v>
      </c>
      <c r="AT39" s="2"/>
      <c r="AU39" s="2"/>
      <c r="AV39" s="2"/>
    </row>
    <row r="40" spans="2:48" s="1" customFormat="1" ht="19.5" customHeight="1">
      <c r="B40" s="365"/>
      <c r="C40" s="377"/>
      <c r="D40" s="341"/>
      <c r="E40" s="342"/>
      <c r="F40" s="342"/>
      <c r="G40" s="342"/>
      <c r="H40" s="343"/>
      <c r="I40" s="168" t="s">
        <v>426</v>
      </c>
      <c r="J40" s="95" t="s">
        <v>244</v>
      </c>
      <c r="K40" s="95"/>
      <c r="L40" s="95"/>
      <c r="M40" s="95"/>
      <c r="N40" s="95"/>
      <c r="O40" s="95"/>
      <c r="Q40" s="96"/>
      <c r="R40" s="157"/>
      <c r="S40" s="97"/>
      <c r="T40" s="97"/>
      <c r="U40" s="97"/>
      <c r="V40" s="97"/>
      <c r="W40" s="97"/>
      <c r="X40" s="97"/>
      <c r="Y40" s="97"/>
      <c r="Z40" s="97"/>
      <c r="AA40" s="97"/>
      <c r="AB40" s="97"/>
      <c r="AC40" s="334"/>
      <c r="AE40" s="1" t="str">
        <f>+I40</f>
        <v>□</v>
      </c>
      <c r="AH40" s="2"/>
      <c r="AI40" s="2"/>
      <c r="AJ40" s="2"/>
      <c r="AK40" s="2"/>
      <c r="AL40" s="37"/>
      <c r="AM40" s="43" t="s">
        <v>66</v>
      </c>
      <c r="AN40" s="43" t="s">
        <v>67</v>
      </c>
      <c r="AO40" s="43" t="s">
        <v>67</v>
      </c>
      <c r="AP40" s="45" t="s">
        <v>92</v>
      </c>
      <c r="AQ40" s="45" t="s">
        <v>68</v>
      </c>
      <c r="AT40" s="2"/>
      <c r="AU40" s="2"/>
      <c r="AV40" s="2"/>
    </row>
    <row r="41" spans="2:48" s="1" customFormat="1" ht="19.5" customHeight="1">
      <c r="B41" s="365"/>
      <c r="C41" s="377"/>
      <c r="D41" s="341"/>
      <c r="E41" s="342"/>
      <c r="F41" s="342"/>
      <c r="G41" s="342"/>
      <c r="H41" s="343"/>
      <c r="I41" s="170" t="s">
        <v>426</v>
      </c>
      <c r="J41" s="101" t="s">
        <v>245</v>
      </c>
      <c r="K41" s="101"/>
      <c r="L41" s="101"/>
      <c r="M41" s="101"/>
      <c r="N41" s="101"/>
      <c r="O41" s="101"/>
      <c r="Q41" s="102"/>
      <c r="R41" s="87"/>
      <c r="S41" s="88"/>
      <c r="T41" s="88"/>
      <c r="U41" s="88"/>
      <c r="V41" s="88"/>
      <c r="W41" s="88"/>
      <c r="X41" s="88"/>
      <c r="Y41" s="88"/>
      <c r="Z41" s="88"/>
      <c r="AA41" s="88"/>
      <c r="AB41" s="88"/>
      <c r="AC41" s="335"/>
      <c r="AE41" s="1" t="str">
        <f>+I41</f>
        <v>□</v>
      </c>
      <c r="AH41" s="2"/>
      <c r="AI41" s="2"/>
      <c r="AJ41" s="2"/>
      <c r="AK41" s="2"/>
      <c r="AL41" s="2"/>
      <c r="AM41" s="2"/>
      <c r="AN41" s="2"/>
      <c r="AO41" s="2"/>
      <c r="AP41" s="2"/>
      <c r="AT41" s="2"/>
      <c r="AU41" s="2"/>
      <c r="AV41" s="2"/>
    </row>
    <row r="42" spans="2:48" s="1" customFormat="1" ht="15.75" customHeight="1">
      <c r="B42" s="365"/>
      <c r="C42" s="377"/>
      <c r="D42" s="381"/>
      <c r="E42" s="171" t="s">
        <v>509</v>
      </c>
      <c r="F42" s="433" t="s">
        <v>510</v>
      </c>
      <c r="G42" s="434"/>
      <c r="H42" s="435"/>
      <c r="I42" s="259"/>
      <c r="J42" s="259"/>
      <c r="K42" s="259"/>
      <c r="L42" s="259"/>
      <c r="M42" s="259"/>
      <c r="N42" s="259"/>
      <c r="O42" s="259"/>
      <c r="P42" s="259"/>
      <c r="Q42" s="258"/>
      <c r="R42" s="257"/>
      <c r="S42" s="256"/>
      <c r="T42" s="256"/>
      <c r="U42" s="256"/>
      <c r="V42" s="256"/>
      <c r="W42" s="256"/>
      <c r="X42" s="256"/>
      <c r="Y42" s="256"/>
      <c r="Z42" s="256"/>
      <c r="AA42" s="256"/>
      <c r="AB42" s="256"/>
      <c r="AC42" s="212"/>
      <c r="AH42" s="2"/>
      <c r="AI42" s="2"/>
      <c r="AJ42" s="2"/>
      <c r="AK42" s="2"/>
      <c r="AL42" s="2"/>
      <c r="AM42" s="2"/>
      <c r="AN42" s="2"/>
      <c r="AO42" s="2"/>
      <c r="AP42" s="2"/>
      <c r="AT42" s="2"/>
      <c r="AU42" s="2"/>
      <c r="AV42" s="2"/>
    </row>
    <row r="43" spans="2:48" s="1" customFormat="1" ht="16.5" customHeight="1">
      <c r="B43" s="365"/>
      <c r="C43" s="377"/>
      <c r="D43" s="381"/>
      <c r="E43" s="436" t="s">
        <v>35</v>
      </c>
      <c r="F43" s="421" t="s">
        <v>511</v>
      </c>
      <c r="G43" s="422"/>
      <c r="H43" s="423"/>
      <c r="I43" s="63" t="s">
        <v>436</v>
      </c>
      <c r="J43" s="37" t="s">
        <v>202</v>
      </c>
      <c r="K43" s="37"/>
      <c r="L43" s="37"/>
      <c r="M43" s="38"/>
      <c r="N43" s="38"/>
      <c r="O43" s="37"/>
      <c r="P43" s="37"/>
      <c r="Q43" s="39"/>
      <c r="R43" s="91"/>
      <c r="S43" s="92"/>
      <c r="T43" s="92"/>
      <c r="U43" s="92"/>
      <c r="V43" s="92"/>
      <c r="W43" s="92"/>
      <c r="X43" s="93"/>
      <c r="Y43" s="93"/>
      <c r="Z43" s="203"/>
      <c r="AA43" s="203"/>
      <c r="AB43" s="80" t="s">
        <v>110</v>
      </c>
      <c r="AC43" s="333"/>
      <c r="AD43" s="142"/>
      <c r="AE43" s="42" t="str">
        <f aca="true" t="shared" si="3" ref="AE43:AE59">+I43</f>
        <v>□</v>
      </c>
      <c r="AH43" s="45" t="str">
        <f>IF(AE43&amp;AE44&amp;AE45&amp;AE46="■□□□","◎無し",IF(AE43&amp;AE44&amp;AE45&amp;AE46="□■□□","Ｅ適合",IF(AE43&amp;AE44&amp;AE45&amp;AE46="□□■□","●適合",IF(AE43&amp;AE44&amp;AE45&amp;AE46="□□□■","◆未達",IF(AE43&amp;AE44&amp;AE45&amp;AE46="□□□□","■未答","▼矛盾")))))</f>
        <v>■未答</v>
      </c>
      <c r="AI43" s="61"/>
      <c r="AJ43" s="2"/>
      <c r="AK43" s="2"/>
      <c r="AL43" s="37" t="s">
        <v>96</v>
      </c>
      <c r="AM43" s="53" t="s">
        <v>442</v>
      </c>
      <c r="AN43" s="53" t="s">
        <v>441</v>
      </c>
      <c r="AO43" s="53" t="s">
        <v>440</v>
      </c>
      <c r="AP43" s="53" t="s">
        <v>439</v>
      </c>
      <c r="AQ43" s="53" t="s">
        <v>438</v>
      </c>
      <c r="AR43" s="53" t="s">
        <v>91</v>
      </c>
      <c r="AT43" s="2"/>
      <c r="AU43" s="2"/>
      <c r="AV43" s="2"/>
    </row>
    <row r="44" spans="2:48" s="1" customFormat="1" ht="16.5" customHeight="1">
      <c r="B44" s="365"/>
      <c r="C44" s="377"/>
      <c r="D44" s="381"/>
      <c r="E44" s="381"/>
      <c r="F44" s="437"/>
      <c r="G44" s="438"/>
      <c r="H44" s="439"/>
      <c r="I44" s="63" t="s">
        <v>436</v>
      </c>
      <c r="J44" s="37" t="s">
        <v>203</v>
      </c>
      <c r="K44" s="37"/>
      <c r="L44" s="37"/>
      <c r="M44" s="37"/>
      <c r="N44" s="37"/>
      <c r="O44" s="37"/>
      <c r="P44" s="37"/>
      <c r="Q44" s="39"/>
      <c r="R44" s="332" t="s">
        <v>250</v>
      </c>
      <c r="S44" s="330"/>
      <c r="T44" s="330"/>
      <c r="U44" s="330"/>
      <c r="V44" s="330"/>
      <c r="W44" s="330"/>
      <c r="X44" s="446" t="s">
        <v>454</v>
      </c>
      <c r="Y44" s="446"/>
      <c r="Z44" s="299">
        <v>1</v>
      </c>
      <c r="AA44" s="299"/>
      <c r="AB44" s="99"/>
      <c r="AC44" s="334"/>
      <c r="AE44" s="1" t="str">
        <f t="shared" si="3"/>
        <v>□</v>
      </c>
      <c r="AF44" s="1" t="str">
        <f>+V45</f>
        <v>□</v>
      </c>
      <c r="AH44" s="160" t="s">
        <v>252</v>
      </c>
      <c r="AI44" s="2"/>
      <c r="AJ44" s="178">
        <f>IF(Z44=0,"■未答",DEGREES(ATAN(1/Z44)))</f>
        <v>45</v>
      </c>
      <c r="AK44" s="2"/>
      <c r="AL44" s="37"/>
      <c r="AM44" s="43" t="s">
        <v>65</v>
      </c>
      <c r="AN44" s="43" t="s">
        <v>206</v>
      </c>
      <c r="AO44" s="43" t="s">
        <v>66</v>
      </c>
      <c r="AP44" s="43" t="s">
        <v>67</v>
      </c>
      <c r="AQ44" s="45" t="s">
        <v>92</v>
      </c>
      <c r="AR44" s="45" t="s">
        <v>68</v>
      </c>
      <c r="AT44" s="2"/>
      <c r="AU44" s="2"/>
      <c r="AV44" s="2"/>
    </row>
    <row r="45" spans="2:48" s="1" customFormat="1" ht="16.5" customHeight="1">
      <c r="B45" s="365"/>
      <c r="C45" s="377"/>
      <c r="D45" s="381"/>
      <c r="E45" s="381"/>
      <c r="F45" s="437"/>
      <c r="G45" s="438"/>
      <c r="H45" s="439"/>
      <c r="I45" s="63" t="s">
        <v>426</v>
      </c>
      <c r="J45" s="336" t="s">
        <v>209</v>
      </c>
      <c r="K45" s="336"/>
      <c r="L45" s="336"/>
      <c r="M45" s="336"/>
      <c r="N45" s="336"/>
      <c r="O45" s="336"/>
      <c r="P45" s="336"/>
      <c r="Q45" s="337"/>
      <c r="R45" s="332" t="s">
        <v>253</v>
      </c>
      <c r="S45" s="330"/>
      <c r="T45" s="330"/>
      <c r="U45" s="330"/>
      <c r="V45" s="168" t="s">
        <v>426</v>
      </c>
      <c r="W45" s="347" t="s">
        <v>254</v>
      </c>
      <c r="X45" s="347"/>
      <c r="Y45" s="168" t="s">
        <v>426</v>
      </c>
      <c r="Z45" s="331" t="s">
        <v>255</v>
      </c>
      <c r="AA45" s="330"/>
      <c r="AB45" s="179"/>
      <c r="AC45" s="334"/>
      <c r="AE45" s="1" t="str">
        <f t="shared" si="3"/>
        <v>□</v>
      </c>
      <c r="AF45" s="1" t="str">
        <f>+Y45</f>
        <v>□</v>
      </c>
      <c r="AH45" s="160" t="s">
        <v>164</v>
      </c>
      <c r="AI45" s="2"/>
      <c r="AJ45" s="43" t="str">
        <f>IF(AJ44&gt;45,IF(V45&amp;Y45="■□","●適合",IF(V45&amp;Y45="□■","◆未達",IF(V45&amp;Y45="□□","■未答","▼矛盾"))),IF(V45&amp;Y45="■□","◎十分",IF(V45&amp;Y45="□■","●適合",IF(V45&amp;Y45="□□","■未答","▼矛盾"))))</f>
        <v>■未答</v>
      </c>
      <c r="AK45" s="2"/>
      <c r="AL45" s="2"/>
      <c r="AM45" s="2"/>
      <c r="AN45" s="2"/>
      <c r="AO45" s="2"/>
      <c r="AP45" s="2"/>
      <c r="AT45" s="2"/>
      <c r="AU45" s="2"/>
      <c r="AV45" s="2"/>
    </row>
    <row r="46" spans="2:48" s="1" customFormat="1" ht="16.5" customHeight="1">
      <c r="B46" s="365"/>
      <c r="C46" s="377"/>
      <c r="D46" s="381"/>
      <c r="E46" s="392"/>
      <c r="F46" s="424"/>
      <c r="G46" s="425"/>
      <c r="H46" s="426"/>
      <c r="I46" s="63" t="s">
        <v>426</v>
      </c>
      <c r="J46" s="336" t="s">
        <v>213</v>
      </c>
      <c r="K46" s="336"/>
      <c r="L46" s="336"/>
      <c r="M46" s="336"/>
      <c r="N46" s="336"/>
      <c r="O46" s="336"/>
      <c r="P46" s="336"/>
      <c r="Q46" s="337"/>
      <c r="R46" s="442" t="s">
        <v>256</v>
      </c>
      <c r="S46" s="360"/>
      <c r="T46" s="360"/>
      <c r="U46" s="360"/>
      <c r="V46" s="360"/>
      <c r="W46" s="360"/>
      <c r="X46" s="352">
        <v>690</v>
      </c>
      <c r="Y46" s="352"/>
      <c r="Z46" s="352"/>
      <c r="AA46" s="88" t="s">
        <v>434</v>
      </c>
      <c r="AB46" s="90"/>
      <c r="AC46" s="335"/>
      <c r="AE46" s="1" t="str">
        <f t="shared" si="3"/>
        <v>□</v>
      </c>
      <c r="AH46" s="160" t="s">
        <v>258</v>
      </c>
      <c r="AI46" s="2"/>
      <c r="AJ46" s="45" t="str">
        <f>IF(X46&gt;0,IF(X46&lt;700,"◆低すぎ",IF(X46&gt;900,"◆高すぎ","●適合")),"■未答")</f>
        <v>◆低すぎ</v>
      </c>
      <c r="AK46" s="2"/>
      <c r="AL46" s="2"/>
      <c r="AM46" s="2"/>
      <c r="AN46" s="2"/>
      <c r="AO46" s="2"/>
      <c r="AP46" s="2"/>
      <c r="AT46" s="2"/>
      <c r="AU46" s="2"/>
      <c r="AV46" s="2"/>
    </row>
    <row r="47" spans="2:48" s="1" customFormat="1" ht="12.75" customHeight="1">
      <c r="B47" s="365"/>
      <c r="C47" s="377"/>
      <c r="D47" s="381"/>
      <c r="E47" s="436" t="s">
        <v>37</v>
      </c>
      <c r="F47" s="421" t="s">
        <v>38</v>
      </c>
      <c r="G47" s="422"/>
      <c r="H47" s="423"/>
      <c r="I47" s="57" t="s">
        <v>426</v>
      </c>
      <c r="J47" s="354" t="s">
        <v>259</v>
      </c>
      <c r="K47" s="354"/>
      <c r="L47" s="354"/>
      <c r="M47" s="354"/>
      <c r="N47" s="354"/>
      <c r="O47" s="354"/>
      <c r="P47" s="354"/>
      <c r="Q47" s="374"/>
      <c r="R47" s="79"/>
      <c r="S47" s="79"/>
      <c r="T47" s="79"/>
      <c r="U47" s="79"/>
      <c r="V47" s="79"/>
      <c r="W47" s="79"/>
      <c r="X47" s="79"/>
      <c r="Y47" s="79"/>
      <c r="Z47" s="79"/>
      <c r="AA47" s="79"/>
      <c r="AB47" s="79"/>
      <c r="AC47" s="326"/>
      <c r="AE47" s="42" t="str">
        <f t="shared" si="3"/>
        <v>□</v>
      </c>
      <c r="AH47" s="43" t="str">
        <f>IF(AE47&amp;AE48="■□","●適合",IF(AE47&amp;AE48="□■","◆未達",IF(AE47&amp;AE48="□□","■未答","▼矛盾")))</f>
        <v>■未答</v>
      </c>
      <c r="AI47" s="44"/>
      <c r="AJ47" s="2"/>
      <c r="AK47" s="2"/>
      <c r="AL47" s="37" t="s">
        <v>87</v>
      </c>
      <c r="AM47" s="46" t="s">
        <v>448</v>
      </c>
      <c r="AN47" s="46" t="s">
        <v>447</v>
      </c>
      <c r="AO47" s="46" t="s">
        <v>446</v>
      </c>
      <c r="AP47" s="46" t="s">
        <v>91</v>
      </c>
      <c r="AT47" s="2"/>
      <c r="AU47" s="2"/>
      <c r="AV47" s="2"/>
    </row>
    <row r="48" spans="2:48" s="1" customFormat="1" ht="12.75" customHeight="1">
      <c r="B48" s="365"/>
      <c r="C48" s="377"/>
      <c r="D48" s="381"/>
      <c r="E48" s="392"/>
      <c r="F48" s="424"/>
      <c r="G48" s="425"/>
      <c r="H48" s="426"/>
      <c r="I48" s="66" t="s">
        <v>426</v>
      </c>
      <c r="J48" s="348" t="s">
        <v>260</v>
      </c>
      <c r="K48" s="348"/>
      <c r="L48" s="348"/>
      <c r="M48" s="348"/>
      <c r="N48" s="348"/>
      <c r="O48" s="348"/>
      <c r="P48" s="348"/>
      <c r="Q48" s="349"/>
      <c r="R48" s="70"/>
      <c r="S48" s="70"/>
      <c r="T48" s="70"/>
      <c r="U48" s="70"/>
      <c r="V48" s="70"/>
      <c r="W48" s="70"/>
      <c r="X48" s="70"/>
      <c r="Y48" s="70"/>
      <c r="Z48" s="70"/>
      <c r="AA48" s="70"/>
      <c r="AB48" s="70"/>
      <c r="AC48" s="430"/>
      <c r="AE48" s="1" t="str">
        <f t="shared" si="3"/>
        <v>□</v>
      </c>
      <c r="AH48" s="2"/>
      <c r="AI48" s="2"/>
      <c r="AJ48" s="2"/>
      <c r="AK48" s="2"/>
      <c r="AL48" s="2"/>
      <c r="AM48" s="43" t="s">
        <v>66</v>
      </c>
      <c r="AN48" s="43" t="s">
        <v>67</v>
      </c>
      <c r="AO48" s="45" t="s">
        <v>92</v>
      </c>
      <c r="AP48" s="45" t="s">
        <v>68</v>
      </c>
      <c r="AT48" s="2"/>
      <c r="AU48" s="2"/>
      <c r="AV48" s="2"/>
    </row>
    <row r="49" spans="2:48" s="1" customFormat="1" ht="12.75" customHeight="1">
      <c r="B49" s="365"/>
      <c r="C49" s="377"/>
      <c r="D49" s="381"/>
      <c r="E49" s="436" t="s">
        <v>39</v>
      </c>
      <c r="F49" s="421" t="s">
        <v>496</v>
      </c>
      <c r="G49" s="422"/>
      <c r="H49" s="423"/>
      <c r="I49" s="57" t="s">
        <v>436</v>
      </c>
      <c r="J49" s="354" t="s">
        <v>261</v>
      </c>
      <c r="K49" s="354"/>
      <c r="L49" s="354"/>
      <c r="M49" s="354"/>
      <c r="N49" s="354"/>
      <c r="O49" s="354"/>
      <c r="P49" s="354"/>
      <c r="Q49" s="374"/>
      <c r="R49" s="79"/>
      <c r="S49" s="79"/>
      <c r="T49" s="79"/>
      <c r="U49" s="79"/>
      <c r="V49" s="79"/>
      <c r="W49" s="79"/>
      <c r="X49" s="79"/>
      <c r="Y49" s="79"/>
      <c r="Z49" s="79"/>
      <c r="AA49" s="79"/>
      <c r="AB49" s="79"/>
      <c r="AC49" s="326"/>
      <c r="AE49" s="42" t="str">
        <f t="shared" si="3"/>
        <v>□</v>
      </c>
      <c r="AH49" s="45" t="str">
        <f>IF(AE49&amp;AE50&amp;AE51="■□□","◎無し",IF(AE49&amp;AE50&amp;AE51="□■□","●適合",IF(AE49&amp;AE50&amp;AE51="□□■","◆未達",IF(AE49&amp;AE50&amp;AE51="□□□","■未答","▼矛盾"))))</f>
        <v>■未答</v>
      </c>
      <c r="AI49" s="61"/>
      <c r="AJ49" s="2"/>
      <c r="AK49" s="2"/>
      <c r="AL49" s="37" t="s">
        <v>111</v>
      </c>
      <c r="AM49" s="46" t="s">
        <v>433</v>
      </c>
      <c r="AN49" s="46" t="s">
        <v>432</v>
      </c>
      <c r="AO49" s="46" t="s">
        <v>431</v>
      </c>
      <c r="AP49" s="46" t="s">
        <v>430</v>
      </c>
      <c r="AQ49" s="46" t="s">
        <v>91</v>
      </c>
      <c r="AT49" s="2"/>
      <c r="AU49" s="2"/>
      <c r="AV49" s="2"/>
    </row>
    <row r="50" spans="2:48" s="1" customFormat="1" ht="12.75" customHeight="1">
      <c r="B50" s="365"/>
      <c r="C50" s="377"/>
      <c r="D50" s="381"/>
      <c r="E50" s="381"/>
      <c r="F50" s="437"/>
      <c r="G50" s="438"/>
      <c r="H50" s="439"/>
      <c r="I50" s="63" t="s">
        <v>426</v>
      </c>
      <c r="J50" s="336" t="s">
        <v>259</v>
      </c>
      <c r="K50" s="336"/>
      <c r="L50" s="336"/>
      <c r="M50" s="336"/>
      <c r="N50" s="336"/>
      <c r="O50" s="336"/>
      <c r="P50" s="336"/>
      <c r="Q50" s="337"/>
      <c r="R50" s="49"/>
      <c r="S50" s="49"/>
      <c r="T50" s="49"/>
      <c r="U50" s="49"/>
      <c r="V50" s="49"/>
      <c r="W50" s="49"/>
      <c r="X50" s="49"/>
      <c r="Y50" s="49"/>
      <c r="Z50" s="49"/>
      <c r="AA50" s="49"/>
      <c r="AB50" s="49"/>
      <c r="AC50" s="327"/>
      <c r="AE50" s="1" t="str">
        <f t="shared" si="3"/>
        <v>□</v>
      </c>
      <c r="AH50" s="2"/>
      <c r="AI50" s="2"/>
      <c r="AJ50" s="2"/>
      <c r="AK50" s="2"/>
      <c r="AL50" s="37"/>
      <c r="AM50" s="43" t="s">
        <v>65</v>
      </c>
      <c r="AN50" s="43" t="s">
        <v>66</v>
      </c>
      <c r="AO50" s="43" t="s">
        <v>67</v>
      </c>
      <c r="AP50" s="45" t="s">
        <v>92</v>
      </c>
      <c r="AQ50" s="45" t="s">
        <v>68</v>
      </c>
      <c r="AT50" s="2"/>
      <c r="AU50" s="2"/>
      <c r="AV50" s="2"/>
    </row>
    <row r="51" spans="2:48" s="1" customFormat="1" ht="12.75" customHeight="1">
      <c r="B51" s="365"/>
      <c r="C51" s="377"/>
      <c r="D51" s="381"/>
      <c r="E51" s="392"/>
      <c r="F51" s="424"/>
      <c r="G51" s="425"/>
      <c r="H51" s="426"/>
      <c r="I51" s="66" t="s">
        <v>426</v>
      </c>
      <c r="J51" s="348" t="s">
        <v>260</v>
      </c>
      <c r="K51" s="348"/>
      <c r="L51" s="348"/>
      <c r="M51" s="348"/>
      <c r="N51" s="348"/>
      <c r="O51" s="348"/>
      <c r="P51" s="348"/>
      <c r="Q51" s="349"/>
      <c r="R51" s="70"/>
      <c r="S51" s="70"/>
      <c r="T51" s="70"/>
      <c r="U51" s="70"/>
      <c r="V51" s="70"/>
      <c r="W51" s="70"/>
      <c r="X51" s="70"/>
      <c r="Y51" s="70"/>
      <c r="Z51" s="70"/>
      <c r="AA51" s="70"/>
      <c r="AB51" s="70"/>
      <c r="AC51" s="430"/>
      <c r="AE51" s="1" t="str">
        <f t="shared" si="3"/>
        <v>□</v>
      </c>
      <c r="AH51" s="2"/>
      <c r="AI51" s="2"/>
      <c r="AJ51" s="2"/>
      <c r="AK51" s="2"/>
      <c r="AL51" s="2"/>
      <c r="AM51" s="2"/>
      <c r="AN51" s="2"/>
      <c r="AO51" s="2"/>
      <c r="AP51" s="2"/>
      <c r="AT51" s="2"/>
      <c r="AU51" s="2"/>
      <c r="AV51" s="2"/>
    </row>
    <row r="52" spans="2:48" s="1" customFormat="1" ht="25.5" customHeight="1">
      <c r="B52" s="365"/>
      <c r="C52" s="377"/>
      <c r="D52" s="381"/>
      <c r="E52" s="436" t="s">
        <v>262</v>
      </c>
      <c r="F52" s="421" t="s">
        <v>263</v>
      </c>
      <c r="G52" s="422"/>
      <c r="H52" s="423"/>
      <c r="I52" s="63" t="s">
        <v>426</v>
      </c>
      <c r="J52" s="440" t="s">
        <v>264</v>
      </c>
      <c r="K52" s="440"/>
      <c r="L52" s="440"/>
      <c r="M52" s="440"/>
      <c r="N52" s="440"/>
      <c r="O52" s="440"/>
      <c r="P52" s="440"/>
      <c r="Q52" s="441"/>
      <c r="R52" s="144"/>
      <c r="S52" s="79"/>
      <c r="T52" s="79"/>
      <c r="U52" s="79"/>
      <c r="V52" s="79"/>
      <c r="W52" s="79"/>
      <c r="X52" s="79"/>
      <c r="Y52" s="79"/>
      <c r="Z52" s="79"/>
      <c r="AA52" s="79"/>
      <c r="AB52" s="79"/>
      <c r="AC52" s="326"/>
      <c r="AE52" s="42" t="str">
        <f t="shared" si="3"/>
        <v>□</v>
      </c>
      <c r="AH52" s="45" t="str">
        <f>IF(AE52&amp;AE53&amp;AE54&amp;AE55="■□□□","◎無し",IF(AE52&amp;AE53&amp;AE54&amp;AE55="□■□□","●適済",IF(AE52&amp;AE53&amp;AE54&amp;AE55="□□■□","●適合",IF(AE52&amp;AE53&amp;AE54&amp;AE55="□□□■","◆未達",IF(AE52&amp;AE53&amp;AE54&amp;AE55="□□□□","■未答","▼矛盾")))))</f>
        <v>■未答</v>
      </c>
      <c r="AI52" s="61"/>
      <c r="AJ52" s="2"/>
      <c r="AK52" s="2"/>
      <c r="AL52" s="37" t="s">
        <v>96</v>
      </c>
      <c r="AM52" s="53" t="s">
        <v>442</v>
      </c>
      <c r="AN52" s="53" t="s">
        <v>441</v>
      </c>
      <c r="AO52" s="53" t="s">
        <v>440</v>
      </c>
      <c r="AP52" s="53" t="s">
        <v>439</v>
      </c>
      <c r="AQ52" s="53" t="s">
        <v>438</v>
      </c>
      <c r="AR52" s="53" t="s">
        <v>91</v>
      </c>
      <c r="AT52" s="2"/>
      <c r="AU52" s="2"/>
      <c r="AV52" s="2"/>
    </row>
    <row r="53" spans="2:48" s="1" customFormat="1" ht="12.75" customHeight="1">
      <c r="B53" s="365"/>
      <c r="C53" s="377"/>
      <c r="D53" s="381"/>
      <c r="E53" s="381"/>
      <c r="F53" s="437"/>
      <c r="G53" s="438"/>
      <c r="H53" s="439"/>
      <c r="I53" s="63" t="s">
        <v>426</v>
      </c>
      <c r="J53" s="336" t="s">
        <v>259</v>
      </c>
      <c r="K53" s="336"/>
      <c r="L53" s="336"/>
      <c r="M53" s="336"/>
      <c r="N53" s="336"/>
      <c r="O53" s="336"/>
      <c r="P53" s="336"/>
      <c r="Q53" s="337"/>
      <c r="R53" s="56"/>
      <c r="S53" s="49"/>
      <c r="T53" s="49"/>
      <c r="U53" s="49"/>
      <c r="V53" s="49"/>
      <c r="W53" s="49"/>
      <c r="X53" s="49"/>
      <c r="Y53" s="49"/>
      <c r="Z53" s="49"/>
      <c r="AA53" s="49"/>
      <c r="AB53" s="49"/>
      <c r="AC53" s="327"/>
      <c r="AE53" s="1" t="str">
        <f t="shared" si="3"/>
        <v>□</v>
      </c>
      <c r="AH53" s="2"/>
      <c r="AI53" s="2"/>
      <c r="AJ53" s="2"/>
      <c r="AK53" s="2"/>
      <c r="AL53" s="37"/>
      <c r="AM53" s="43" t="s">
        <v>65</v>
      </c>
      <c r="AN53" s="43" t="s">
        <v>265</v>
      </c>
      <c r="AO53" s="43" t="s">
        <v>66</v>
      </c>
      <c r="AP53" s="43" t="s">
        <v>67</v>
      </c>
      <c r="AQ53" s="45" t="s">
        <v>92</v>
      </c>
      <c r="AR53" s="45" t="s">
        <v>68</v>
      </c>
      <c r="AT53" s="2"/>
      <c r="AU53" s="2"/>
      <c r="AV53" s="2"/>
    </row>
    <row r="54" spans="2:48" s="1" customFormat="1" ht="12.75" customHeight="1">
      <c r="B54" s="365"/>
      <c r="C54" s="377"/>
      <c r="D54" s="381"/>
      <c r="E54" s="381"/>
      <c r="F54" s="437"/>
      <c r="G54" s="438"/>
      <c r="H54" s="439"/>
      <c r="I54" s="63" t="s">
        <v>426</v>
      </c>
      <c r="J54" s="336" t="s">
        <v>266</v>
      </c>
      <c r="K54" s="336"/>
      <c r="L54" s="336"/>
      <c r="M54" s="336"/>
      <c r="N54" s="336"/>
      <c r="O54" s="336"/>
      <c r="P54" s="336"/>
      <c r="Q54" s="337"/>
      <c r="R54" s="56"/>
      <c r="S54" s="49"/>
      <c r="T54" s="49"/>
      <c r="U54" s="49"/>
      <c r="V54" s="49"/>
      <c r="W54" s="49"/>
      <c r="X54" s="49"/>
      <c r="Y54" s="49"/>
      <c r="Z54" s="49"/>
      <c r="AA54" s="49"/>
      <c r="AB54" s="49"/>
      <c r="AC54" s="327"/>
      <c r="AE54" s="1" t="str">
        <f t="shared" si="3"/>
        <v>□</v>
      </c>
      <c r="AH54" s="2"/>
      <c r="AI54" s="2"/>
      <c r="AJ54" s="2"/>
      <c r="AK54" s="2"/>
      <c r="AL54" s="2"/>
      <c r="AM54" s="2"/>
      <c r="AN54" s="2"/>
      <c r="AO54" s="2"/>
      <c r="AP54" s="2"/>
      <c r="AT54" s="2"/>
      <c r="AU54" s="2"/>
      <c r="AV54" s="2"/>
    </row>
    <row r="55" spans="2:48" s="1" customFormat="1" ht="12.75" customHeight="1">
      <c r="B55" s="365"/>
      <c r="C55" s="377"/>
      <c r="D55" s="381"/>
      <c r="E55" s="392"/>
      <c r="F55" s="424"/>
      <c r="G55" s="425"/>
      <c r="H55" s="426"/>
      <c r="I55" s="66" t="s">
        <v>426</v>
      </c>
      <c r="J55" s="348" t="s">
        <v>260</v>
      </c>
      <c r="K55" s="348"/>
      <c r="L55" s="348"/>
      <c r="M55" s="348"/>
      <c r="N55" s="348"/>
      <c r="O55" s="348"/>
      <c r="P55" s="348"/>
      <c r="Q55" s="349"/>
      <c r="R55" s="183"/>
      <c r="S55" s="70"/>
      <c r="T55" s="70"/>
      <c r="U55" s="70"/>
      <c r="V55" s="70"/>
      <c r="W55" s="70"/>
      <c r="X55" s="70"/>
      <c r="Y55" s="70"/>
      <c r="Z55" s="70"/>
      <c r="AA55" s="70"/>
      <c r="AB55" s="70"/>
      <c r="AC55" s="430"/>
      <c r="AE55" s="1" t="str">
        <f t="shared" si="3"/>
        <v>□</v>
      </c>
      <c r="AH55" s="2"/>
      <c r="AI55" s="2"/>
      <c r="AJ55" s="2"/>
      <c r="AK55" s="2"/>
      <c r="AL55" s="2"/>
      <c r="AM55" s="2"/>
      <c r="AN55" s="2"/>
      <c r="AO55" s="2"/>
      <c r="AP55" s="2"/>
      <c r="AT55" s="2"/>
      <c r="AU55" s="2"/>
      <c r="AV55" s="2"/>
    </row>
    <row r="56" spans="2:48" s="1" customFormat="1" ht="12.75" customHeight="1">
      <c r="B56" s="365"/>
      <c r="C56" s="377"/>
      <c r="D56" s="381"/>
      <c r="E56" s="436" t="s">
        <v>268</v>
      </c>
      <c r="F56" s="421" t="s">
        <v>269</v>
      </c>
      <c r="G56" s="422"/>
      <c r="H56" s="423"/>
      <c r="I56" s="57" t="s">
        <v>436</v>
      </c>
      <c r="J56" s="354" t="s">
        <v>271</v>
      </c>
      <c r="K56" s="354"/>
      <c r="L56" s="354"/>
      <c r="M56" s="354"/>
      <c r="N56" s="354"/>
      <c r="O56" s="354"/>
      <c r="P56" s="354"/>
      <c r="Q56" s="374"/>
      <c r="R56" s="144"/>
      <c r="S56" s="79"/>
      <c r="T56" s="79"/>
      <c r="U56" s="79"/>
      <c r="V56" s="79"/>
      <c r="W56" s="79"/>
      <c r="X56" s="79"/>
      <c r="Y56" s="79"/>
      <c r="Z56" s="79"/>
      <c r="AA56" s="79"/>
      <c r="AB56" s="79"/>
      <c r="AC56" s="326"/>
      <c r="AE56" s="42" t="str">
        <f t="shared" si="3"/>
        <v>□</v>
      </c>
      <c r="AH56" s="45" t="str">
        <f>IF(AE56&amp;AE57&amp;AE58&amp;AE59="■□□□","◎無し",IF(AE56&amp;AE57&amp;AE58&amp;AE59="□■□□","●適済",IF(AE56&amp;AE57&amp;AE58&amp;AE59="□□■□","●適合",IF(AE56&amp;AE57&amp;AE58&amp;AE59="□□□■","◆未達",IF(AE56&amp;AE57&amp;AE58&amp;AE59="□□□□","■未答","▼矛盾")))))</f>
        <v>■未答</v>
      </c>
      <c r="AI56" s="61"/>
      <c r="AJ56" s="2"/>
      <c r="AK56" s="2"/>
      <c r="AL56" s="37" t="s">
        <v>96</v>
      </c>
      <c r="AM56" s="53" t="s">
        <v>442</v>
      </c>
      <c r="AN56" s="53" t="s">
        <v>441</v>
      </c>
      <c r="AO56" s="53" t="s">
        <v>440</v>
      </c>
      <c r="AP56" s="53" t="s">
        <v>439</v>
      </c>
      <c r="AQ56" s="53" t="s">
        <v>438</v>
      </c>
      <c r="AR56" s="53" t="s">
        <v>91</v>
      </c>
      <c r="AT56" s="2"/>
      <c r="AU56" s="2"/>
      <c r="AV56" s="2"/>
    </row>
    <row r="57" spans="2:48" s="1" customFormat="1" ht="12.75" customHeight="1">
      <c r="B57" s="365"/>
      <c r="C57" s="377"/>
      <c r="D57" s="381"/>
      <c r="E57" s="381"/>
      <c r="F57" s="437"/>
      <c r="G57" s="438"/>
      <c r="H57" s="439"/>
      <c r="I57" s="63" t="s">
        <v>426</v>
      </c>
      <c r="J57" s="336" t="s">
        <v>259</v>
      </c>
      <c r="K57" s="336"/>
      <c r="L57" s="336"/>
      <c r="M57" s="336"/>
      <c r="N57" s="336"/>
      <c r="O57" s="336"/>
      <c r="P57" s="336"/>
      <c r="Q57" s="337"/>
      <c r="R57" s="56"/>
      <c r="S57" s="49"/>
      <c r="T57" s="49"/>
      <c r="U57" s="49"/>
      <c r="V57" s="49"/>
      <c r="W57" s="49"/>
      <c r="X57" s="49"/>
      <c r="Y57" s="49"/>
      <c r="Z57" s="49"/>
      <c r="AA57" s="49"/>
      <c r="AB57" s="49"/>
      <c r="AC57" s="327"/>
      <c r="AE57" s="1" t="str">
        <f t="shared" si="3"/>
        <v>□</v>
      </c>
      <c r="AH57" s="2"/>
      <c r="AI57" s="2"/>
      <c r="AJ57" s="2"/>
      <c r="AK57" s="2"/>
      <c r="AL57" s="37"/>
      <c r="AM57" s="43" t="s">
        <v>65</v>
      </c>
      <c r="AN57" s="43" t="s">
        <v>265</v>
      </c>
      <c r="AO57" s="43" t="s">
        <v>66</v>
      </c>
      <c r="AP57" s="43" t="s">
        <v>67</v>
      </c>
      <c r="AQ57" s="45" t="s">
        <v>92</v>
      </c>
      <c r="AR57" s="45" t="s">
        <v>68</v>
      </c>
      <c r="AT57" s="2"/>
      <c r="AU57" s="2"/>
      <c r="AV57" s="2"/>
    </row>
    <row r="58" spans="2:48" s="1" customFormat="1" ht="12.75" customHeight="1">
      <c r="B58" s="365"/>
      <c r="C58" s="377"/>
      <c r="D58" s="381"/>
      <c r="E58" s="381"/>
      <c r="F58" s="437"/>
      <c r="G58" s="438"/>
      <c r="H58" s="439"/>
      <c r="I58" s="63" t="s">
        <v>426</v>
      </c>
      <c r="J58" s="336" t="s">
        <v>266</v>
      </c>
      <c r="K58" s="336"/>
      <c r="L58" s="336"/>
      <c r="M58" s="336"/>
      <c r="N58" s="336"/>
      <c r="O58" s="336"/>
      <c r="P58" s="336"/>
      <c r="Q58" s="337"/>
      <c r="R58" s="56"/>
      <c r="S58" s="49"/>
      <c r="T58" s="49"/>
      <c r="U58" s="49"/>
      <c r="V58" s="49"/>
      <c r="W58" s="49"/>
      <c r="X58" s="49"/>
      <c r="Y58" s="49"/>
      <c r="Z58" s="49"/>
      <c r="AA58" s="49"/>
      <c r="AB58" s="49"/>
      <c r="AC58" s="327"/>
      <c r="AE58" s="1" t="str">
        <f t="shared" si="3"/>
        <v>□</v>
      </c>
      <c r="AH58" s="2"/>
      <c r="AI58" s="2"/>
      <c r="AJ58" s="2"/>
      <c r="AK58" s="2"/>
      <c r="AL58" s="2"/>
      <c r="AM58" s="2"/>
      <c r="AN58" s="2"/>
      <c r="AO58" s="2"/>
      <c r="AP58" s="2"/>
      <c r="AT58" s="2"/>
      <c r="AU58" s="2"/>
      <c r="AV58" s="2"/>
    </row>
    <row r="59" spans="2:48" s="1" customFormat="1" ht="12.75" customHeight="1">
      <c r="B59" s="397"/>
      <c r="C59" s="444"/>
      <c r="D59" s="392"/>
      <c r="E59" s="392"/>
      <c r="F59" s="424"/>
      <c r="G59" s="425"/>
      <c r="H59" s="426"/>
      <c r="I59" s="66" t="s">
        <v>426</v>
      </c>
      <c r="J59" s="348" t="s">
        <v>260</v>
      </c>
      <c r="K59" s="348"/>
      <c r="L59" s="348"/>
      <c r="M59" s="348"/>
      <c r="N59" s="348"/>
      <c r="O59" s="348"/>
      <c r="P59" s="348"/>
      <c r="Q59" s="349"/>
      <c r="R59" s="183"/>
      <c r="S59" s="70"/>
      <c r="T59" s="70"/>
      <c r="U59" s="70"/>
      <c r="V59" s="70"/>
      <c r="W59" s="70"/>
      <c r="X59" s="70"/>
      <c r="Y59" s="70"/>
      <c r="Z59" s="70"/>
      <c r="AA59" s="70"/>
      <c r="AB59" s="70"/>
      <c r="AC59" s="430"/>
      <c r="AE59" s="1" t="str">
        <f t="shared" si="3"/>
        <v>□</v>
      </c>
      <c r="AH59" s="2"/>
      <c r="AI59" s="2"/>
      <c r="AJ59" s="2"/>
      <c r="AK59" s="2"/>
      <c r="AL59" s="2"/>
      <c r="AM59" s="2"/>
      <c r="AN59" s="2"/>
      <c r="AO59" s="2"/>
      <c r="AP59" s="2"/>
      <c r="AT59" s="2"/>
      <c r="AU59" s="2"/>
      <c r="AV59" s="2"/>
    </row>
    <row r="60" spans="2:48" s="1" customFormat="1" ht="6" customHeight="1">
      <c r="B60" s="365" t="s">
        <v>465</v>
      </c>
      <c r="C60" s="377"/>
      <c r="D60" s="320" t="s">
        <v>512</v>
      </c>
      <c r="E60" s="321"/>
      <c r="F60" s="321"/>
      <c r="G60" s="321"/>
      <c r="H60" s="322"/>
      <c r="I60" s="105"/>
      <c r="J60" s="181"/>
      <c r="K60" s="181"/>
      <c r="L60" s="181"/>
      <c r="M60" s="181"/>
      <c r="N60" s="181"/>
      <c r="O60" s="181"/>
      <c r="P60" s="181"/>
      <c r="Q60" s="182"/>
      <c r="R60" s="144"/>
      <c r="S60" s="79"/>
      <c r="T60" s="79"/>
      <c r="U60" s="79"/>
      <c r="V60" s="79"/>
      <c r="W60" s="79"/>
      <c r="X60" s="79"/>
      <c r="Y60" s="79"/>
      <c r="Z60" s="79"/>
      <c r="AA60" s="79"/>
      <c r="AB60" s="79"/>
      <c r="AC60" s="326"/>
      <c r="AH60" s="2"/>
      <c r="AI60" s="2"/>
      <c r="AJ60" s="2"/>
      <c r="AK60" s="2"/>
      <c r="AL60" s="2"/>
      <c r="AM60" s="2"/>
      <c r="AN60" s="2"/>
      <c r="AO60" s="2"/>
      <c r="AP60" s="2"/>
      <c r="AT60" s="2"/>
      <c r="AU60" s="2"/>
      <c r="AV60" s="2"/>
    </row>
    <row r="61" spans="2:48" s="1" customFormat="1" ht="18" customHeight="1">
      <c r="B61" s="365"/>
      <c r="C61" s="377"/>
      <c r="D61" s="323"/>
      <c r="E61" s="324"/>
      <c r="F61" s="324"/>
      <c r="G61" s="324"/>
      <c r="H61" s="325"/>
      <c r="I61" s="94"/>
      <c r="J61" s="51"/>
      <c r="K61" s="51"/>
      <c r="L61" s="51"/>
      <c r="M61" s="51"/>
      <c r="N61" s="51"/>
      <c r="O61" s="51"/>
      <c r="P61" s="51"/>
      <c r="Q61" s="52"/>
      <c r="R61" s="40" t="s">
        <v>426</v>
      </c>
      <c r="S61" s="307" t="s">
        <v>464</v>
      </c>
      <c r="T61" s="307"/>
      <c r="U61" s="307"/>
      <c r="V61" s="307"/>
      <c r="W61" s="307"/>
      <c r="X61" s="307"/>
      <c r="Y61" s="307"/>
      <c r="Z61" s="307"/>
      <c r="AA61" s="307"/>
      <c r="AB61" s="329"/>
      <c r="AC61" s="327"/>
      <c r="AE61" s="42" t="str">
        <f>+I62</f>
        <v>□</v>
      </c>
      <c r="AH61" s="43" t="str">
        <f>IF(AE61="■","◎無し",IF(AE61="□","■未答","▼矛盾"))</f>
        <v>■未答</v>
      </c>
      <c r="AI61" s="2"/>
      <c r="AJ61" s="2"/>
      <c r="AK61" s="2"/>
      <c r="AL61" s="37" t="s">
        <v>87</v>
      </c>
      <c r="AM61" s="46" t="s">
        <v>463</v>
      </c>
      <c r="AN61" s="46"/>
      <c r="AO61" s="46" t="s">
        <v>426</v>
      </c>
      <c r="AP61" s="46" t="s">
        <v>91</v>
      </c>
      <c r="AV61" s="2"/>
    </row>
    <row r="62" spans="2:48" s="1" customFormat="1" ht="18" customHeight="1">
      <c r="B62" s="365"/>
      <c r="C62" s="377"/>
      <c r="D62" s="323"/>
      <c r="E62" s="324"/>
      <c r="F62" s="324"/>
      <c r="G62" s="324"/>
      <c r="H62" s="325"/>
      <c r="I62" s="63" t="s">
        <v>436</v>
      </c>
      <c r="J62" s="37" t="s">
        <v>109</v>
      </c>
      <c r="K62" s="37"/>
      <c r="L62" s="37"/>
      <c r="M62" s="37"/>
      <c r="N62" s="37"/>
      <c r="O62" s="37"/>
      <c r="P62" s="37"/>
      <c r="Q62" s="39"/>
      <c r="R62" s="40" t="s">
        <v>426</v>
      </c>
      <c r="S62" s="330" t="s">
        <v>274</v>
      </c>
      <c r="T62" s="330"/>
      <c r="U62" s="330"/>
      <c r="V62" s="330"/>
      <c r="W62" s="330"/>
      <c r="X62" s="330"/>
      <c r="Y62" s="330"/>
      <c r="Z62" s="330"/>
      <c r="AA62" s="330"/>
      <c r="AB62" s="331"/>
      <c r="AC62" s="327"/>
      <c r="AH62" s="2"/>
      <c r="AI62" s="2"/>
      <c r="AJ62" s="2"/>
      <c r="AK62" s="2"/>
      <c r="AL62" s="2"/>
      <c r="AM62" s="43" t="s">
        <v>65</v>
      </c>
      <c r="AN62" s="43"/>
      <c r="AO62" s="45" t="s">
        <v>92</v>
      </c>
      <c r="AP62" s="45" t="s">
        <v>68</v>
      </c>
      <c r="AV62" s="2"/>
    </row>
    <row r="63" spans="2:48" s="1" customFormat="1" ht="18" customHeight="1">
      <c r="B63" s="365"/>
      <c r="C63" s="377"/>
      <c r="D63" s="323"/>
      <c r="E63" s="324"/>
      <c r="F63" s="324"/>
      <c r="G63" s="324"/>
      <c r="H63" s="325"/>
      <c r="I63" s="94"/>
      <c r="J63" s="37"/>
      <c r="K63" s="37"/>
      <c r="L63" s="37"/>
      <c r="M63" s="37"/>
      <c r="N63" s="37"/>
      <c r="O63" s="37"/>
      <c r="P63" s="37"/>
      <c r="Q63" s="39"/>
      <c r="R63" s="48"/>
      <c r="S63" s="255"/>
      <c r="T63" s="98"/>
      <c r="U63" s="98"/>
      <c r="V63" s="98"/>
      <c r="W63" s="98"/>
      <c r="X63" s="98"/>
      <c r="Y63" s="98"/>
      <c r="Z63" s="98"/>
      <c r="AA63" s="98"/>
      <c r="AB63" s="179"/>
      <c r="AC63" s="327"/>
      <c r="AH63" s="2"/>
      <c r="AI63" s="2"/>
      <c r="AJ63" s="2"/>
      <c r="AK63" s="2"/>
      <c r="AL63" s="2"/>
      <c r="AM63" s="2"/>
      <c r="AN63" s="2"/>
      <c r="AO63" s="2"/>
      <c r="AP63" s="2"/>
      <c r="AV63" s="2"/>
    </row>
    <row r="64" spans="2:48" s="1" customFormat="1" ht="9.75" customHeight="1">
      <c r="B64" s="365"/>
      <c r="C64" s="377"/>
      <c r="D64" s="323"/>
      <c r="E64" s="324"/>
      <c r="F64" s="324"/>
      <c r="G64" s="324"/>
      <c r="H64" s="325"/>
      <c r="I64" s="94"/>
      <c r="J64" s="37"/>
      <c r="K64" s="37"/>
      <c r="L64" s="37"/>
      <c r="M64" s="37"/>
      <c r="N64" s="37"/>
      <c r="O64" s="37"/>
      <c r="P64" s="37"/>
      <c r="Q64" s="39"/>
      <c r="R64" s="48"/>
      <c r="S64" s="98"/>
      <c r="T64" s="98"/>
      <c r="U64" s="98"/>
      <c r="V64" s="98"/>
      <c r="W64" s="98"/>
      <c r="X64" s="98"/>
      <c r="Y64" s="98"/>
      <c r="Z64" s="98"/>
      <c r="AA64" s="98"/>
      <c r="AB64" s="98"/>
      <c r="AC64" s="327"/>
      <c r="AH64" s="2"/>
      <c r="AI64" s="2"/>
      <c r="AJ64" s="2"/>
      <c r="AK64" s="2"/>
      <c r="AL64" s="2"/>
      <c r="AM64" s="2"/>
      <c r="AN64" s="2"/>
      <c r="AO64" s="2"/>
      <c r="AP64" s="2"/>
      <c r="AV64" s="2"/>
    </row>
    <row r="65" spans="2:66" s="142" customFormat="1" ht="15.75" customHeight="1">
      <c r="B65" s="365"/>
      <c r="C65" s="377"/>
      <c r="D65" s="431"/>
      <c r="E65" s="171" t="s">
        <v>509</v>
      </c>
      <c r="F65" s="433" t="s">
        <v>510</v>
      </c>
      <c r="G65" s="434"/>
      <c r="H65" s="435"/>
      <c r="I65" s="37"/>
      <c r="J65" s="37"/>
      <c r="K65" s="37"/>
      <c r="L65" s="37"/>
      <c r="M65" s="37"/>
      <c r="N65" s="37"/>
      <c r="O65" s="37"/>
      <c r="P65" s="37"/>
      <c r="Q65" s="39"/>
      <c r="R65" s="157"/>
      <c r="S65" s="97"/>
      <c r="T65" s="97"/>
      <c r="U65" s="97"/>
      <c r="V65" s="97"/>
      <c r="W65" s="97"/>
      <c r="X65" s="97"/>
      <c r="Y65" s="97"/>
      <c r="Z65" s="97"/>
      <c r="AA65" s="97"/>
      <c r="AB65" s="97"/>
      <c r="AC65" s="327"/>
      <c r="AD65" s="1"/>
      <c r="AH65" s="143"/>
      <c r="AI65" s="143"/>
      <c r="AJ65" s="143"/>
      <c r="AK65" s="143"/>
      <c r="AL65" s="143"/>
      <c r="AM65" s="143"/>
      <c r="AN65" s="143"/>
      <c r="AO65" s="143"/>
      <c r="AP65" s="143"/>
      <c r="AV65" s="2"/>
      <c r="AW65" s="1"/>
      <c r="AX65" s="1"/>
      <c r="AY65" s="1"/>
      <c r="AZ65" s="1"/>
      <c r="BA65" s="1"/>
      <c r="BB65" s="1"/>
      <c r="BC65" s="1"/>
      <c r="BD65" s="1"/>
      <c r="BE65" s="1"/>
      <c r="BG65" s="143"/>
      <c r="BH65" s="143"/>
      <c r="BI65" s="143"/>
      <c r="BJ65" s="143"/>
      <c r="BK65" s="143"/>
      <c r="BL65" s="143"/>
      <c r="BM65" s="143"/>
      <c r="BN65" s="143"/>
    </row>
    <row r="66" spans="2:66" s="142" customFormat="1" ht="19.5" customHeight="1">
      <c r="B66" s="365"/>
      <c r="C66" s="377"/>
      <c r="D66" s="431"/>
      <c r="E66" s="436" t="s">
        <v>462</v>
      </c>
      <c r="F66" s="421" t="s">
        <v>461</v>
      </c>
      <c r="G66" s="422"/>
      <c r="H66" s="423"/>
      <c r="I66" s="37"/>
      <c r="J66" s="37"/>
      <c r="K66" s="37"/>
      <c r="L66" s="37"/>
      <c r="M66" s="37"/>
      <c r="N66" s="37"/>
      <c r="O66" s="37"/>
      <c r="P66" s="37"/>
      <c r="Q66" s="39"/>
      <c r="R66" s="157"/>
      <c r="S66" s="97"/>
      <c r="T66" s="97"/>
      <c r="U66" s="97"/>
      <c r="V66" s="97"/>
      <c r="W66" s="97"/>
      <c r="X66" s="97"/>
      <c r="Y66" s="97"/>
      <c r="Z66" s="97"/>
      <c r="AA66" s="97"/>
      <c r="AB66" s="99"/>
      <c r="AC66" s="327"/>
      <c r="AD66" s="1"/>
      <c r="AE66" s="142" t="str">
        <f>+I62</f>
        <v>□</v>
      </c>
      <c r="AH66" s="45" t="str">
        <f>IF(AE66&amp;AE67&amp;AE68="■□□","◎無し",IF(AE66&amp;AE67&amp;AE68="□■□","●適合",IF(AE66&amp;AE67&amp;AE68="□□■","◆未達",IF(AE66&amp;AE67&amp;AE68="□□□","■未答","▼矛盾"))))</f>
        <v>■未答</v>
      </c>
      <c r="AI66" s="61"/>
      <c r="AJ66" s="2"/>
      <c r="AK66" s="2"/>
      <c r="AL66" s="37" t="s">
        <v>111</v>
      </c>
      <c r="AM66" s="46" t="s">
        <v>433</v>
      </c>
      <c r="AN66" s="46" t="s">
        <v>432</v>
      </c>
      <c r="AO66" s="46" t="s">
        <v>431</v>
      </c>
      <c r="AP66" s="46" t="s">
        <v>430</v>
      </c>
      <c r="AQ66" s="46" t="s">
        <v>91</v>
      </c>
      <c r="AV66" s="143"/>
      <c r="BG66" s="143"/>
      <c r="BH66" s="143"/>
      <c r="BI66" s="143"/>
      <c r="BJ66" s="143"/>
      <c r="BK66" s="143"/>
      <c r="BL66" s="143"/>
      <c r="BM66" s="143"/>
      <c r="BN66" s="143"/>
    </row>
    <row r="67" spans="2:57" ht="19.5" customHeight="1">
      <c r="B67" s="365"/>
      <c r="C67" s="377"/>
      <c r="D67" s="431"/>
      <c r="E67" s="381"/>
      <c r="F67" s="437"/>
      <c r="G67" s="438"/>
      <c r="H67" s="439"/>
      <c r="I67" s="94"/>
      <c r="J67" s="95"/>
      <c r="K67" s="95"/>
      <c r="L67" s="95"/>
      <c r="M67" s="95"/>
      <c r="N67" s="95"/>
      <c r="O67" s="95"/>
      <c r="P67" s="95"/>
      <c r="Q67" s="96"/>
      <c r="R67" s="157"/>
      <c r="S67" s="97"/>
      <c r="T67" s="97"/>
      <c r="U67" s="97"/>
      <c r="V67" s="97"/>
      <c r="W67" s="97"/>
      <c r="X67" s="97"/>
      <c r="Y67" s="97"/>
      <c r="Z67" s="97"/>
      <c r="AA67" s="97"/>
      <c r="AB67" s="177" t="s">
        <v>110</v>
      </c>
      <c r="AC67" s="327"/>
      <c r="AE67" s="142" t="str">
        <f>+I68</f>
        <v>□</v>
      </c>
      <c r="AL67" s="37"/>
      <c r="AM67" s="43" t="s">
        <v>65</v>
      </c>
      <c r="AN67" s="43" t="s">
        <v>66</v>
      </c>
      <c r="AO67" s="43" t="s">
        <v>67</v>
      </c>
      <c r="AP67" s="45" t="s">
        <v>92</v>
      </c>
      <c r="AQ67" s="45" t="s">
        <v>68</v>
      </c>
      <c r="AV67" s="143"/>
      <c r="AW67" s="142"/>
      <c r="AX67" s="142"/>
      <c r="AY67" s="142"/>
      <c r="AZ67" s="142"/>
      <c r="BA67" s="142"/>
      <c r="BB67" s="142"/>
      <c r="BC67" s="142"/>
      <c r="BD67" s="142"/>
      <c r="BE67" s="142"/>
    </row>
    <row r="68" spans="2:57" ht="19.5" customHeight="1">
      <c r="B68" s="365"/>
      <c r="C68" s="377"/>
      <c r="D68" s="431"/>
      <c r="E68" s="381"/>
      <c r="F68" s="424"/>
      <c r="G68" s="425"/>
      <c r="H68" s="426"/>
      <c r="I68" s="63" t="s">
        <v>426</v>
      </c>
      <c r="J68" s="37" t="s">
        <v>188</v>
      </c>
      <c r="K68" s="37"/>
      <c r="L68" s="37"/>
      <c r="M68" s="37"/>
      <c r="N68" s="37"/>
      <c r="O68" s="37"/>
      <c r="P68" s="37"/>
      <c r="Q68" s="39"/>
      <c r="R68" s="157" t="s">
        <v>280</v>
      </c>
      <c r="S68" s="97"/>
      <c r="T68" s="97"/>
      <c r="U68" s="97"/>
      <c r="V68" s="97"/>
      <c r="W68" s="97"/>
      <c r="X68" s="97"/>
      <c r="Y68" s="299"/>
      <c r="Z68" s="299"/>
      <c r="AA68" s="97" t="s">
        <v>434</v>
      </c>
      <c r="AB68" s="99"/>
      <c r="AC68" s="327"/>
      <c r="AE68" s="142" t="str">
        <f>+I69</f>
        <v>□</v>
      </c>
      <c r="AH68" s="113" t="s">
        <v>282</v>
      </c>
      <c r="AJ68" s="45" t="str">
        <f>IF(Y68&gt;0,IF(Y68&lt;300,"③床1100",IF(Y68&lt;650,"②腰800",IF(Y68&gt;=1100,"基準なし","①床1100"))),"■未答")</f>
        <v>■未答</v>
      </c>
      <c r="AV68" s="2"/>
      <c r="BE68" s="1"/>
    </row>
    <row r="69" spans="2:57" ht="19.5" customHeight="1">
      <c r="B69" s="365"/>
      <c r="C69" s="377"/>
      <c r="D69" s="431"/>
      <c r="E69" s="381"/>
      <c r="F69" s="421" t="s">
        <v>460</v>
      </c>
      <c r="G69" s="422"/>
      <c r="H69" s="423"/>
      <c r="I69" s="63" t="s">
        <v>426</v>
      </c>
      <c r="J69" s="37" t="s">
        <v>284</v>
      </c>
      <c r="K69" s="37"/>
      <c r="L69" s="37"/>
      <c r="M69" s="37"/>
      <c r="N69" s="37"/>
      <c r="O69" s="37"/>
      <c r="P69" s="37"/>
      <c r="Q69" s="39"/>
      <c r="R69" s="157" t="s">
        <v>285</v>
      </c>
      <c r="S69" s="97"/>
      <c r="T69" s="97"/>
      <c r="U69" s="97"/>
      <c r="V69" s="97"/>
      <c r="W69" s="97"/>
      <c r="X69" s="97"/>
      <c r="Y69" s="299"/>
      <c r="Z69" s="299"/>
      <c r="AA69" s="97" t="s">
        <v>434</v>
      </c>
      <c r="AB69" s="99"/>
      <c r="AC69" s="327"/>
      <c r="AH69" s="113" t="s">
        <v>286</v>
      </c>
      <c r="AJ69" s="45" t="str">
        <f>IF(Y69&gt;0,IF(Y68&lt;300,"◎不問",IF(Y68&lt;650,IF(Y69&lt;800,"◆未達","●適合"),IF(Y68&gt;=1100,"基準なし","◎不問"))),"■未答")</f>
        <v>■未答</v>
      </c>
      <c r="AV69" s="2"/>
      <c r="BE69" s="1"/>
    </row>
    <row r="70" spans="2:57" ht="19.5" customHeight="1">
      <c r="B70" s="365"/>
      <c r="C70" s="377"/>
      <c r="D70" s="431"/>
      <c r="E70" s="381"/>
      <c r="F70" s="424"/>
      <c r="G70" s="425"/>
      <c r="H70" s="426"/>
      <c r="I70" s="174"/>
      <c r="J70" s="95"/>
      <c r="K70" s="95"/>
      <c r="L70" s="95"/>
      <c r="M70" s="95"/>
      <c r="N70" s="95"/>
      <c r="O70" s="95"/>
      <c r="P70" s="95"/>
      <c r="Q70" s="96"/>
      <c r="R70" s="157" t="s">
        <v>287</v>
      </c>
      <c r="S70" s="97"/>
      <c r="T70" s="97"/>
      <c r="U70" s="97"/>
      <c r="V70" s="97"/>
      <c r="W70" s="97"/>
      <c r="X70" s="97"/>
      <c r="Y70" s="299"/>
      <c r="Z70" s="299"/>
      <c r="AA70" s="97" t="s">
        <v>434</v>
      </c>
      <c r="AB70" s="99"/>
      <c r="AC70" s="327"/>
      <c r="AH70" s="113" t="s">
        <v>288</v>
      </c>
      <c r="AJ70" s="45" t="str">
        <f>IF(Y68&gt;0,IF(Y68&gt;=300,IF(Y68&lt;650,"◎不問",IF(Y68&lt;1100,IF(Y70&lt;1100,"◆未達","●適合"),"基準なし")),IF(Y70&lt;1100,"◆未達","●適合")),"■未答")</f>
        <v>■未答</v>
      </c>
      <c r="AV70" s="2"/>
      <c r="BE70" s="1"/>
    </row>
    <row r="71" spans="2:57" ht="19.5" customHeight="1">
      <c r="B71" s="365"/>
      <c r="C71" s="377"/>
      <c r="D71" s="431"/>
      <c r="E71" s="381"/>
      <c r="F71" s="421" t="s">
        <v>527</v>
      </c>
      <c r="G71" s="422"/>
      <c r="H71" s="423"/>
      <c r="I71" s="186"/>
      <c r="J71" s="95"/>
      <c r="K71" s="95"/>
      <c r="L71" s="95"/>
      <c r="M71" s="95"/>
      <c r="N71" s="95"/>
      <c r="O71" s="95"/>
      <c r="P71" s="95"/>
      <c r="Q71" s="96"/>
      <c r="R71" s="157"/>
      <c r="S71" s="97"/>
      <c r="T71" s="97"/>
      <c r="U71" s="97"/>
      <c r="V71" s="97"/>
      <c r="W71" s="97"/>
      <c r="X71" s="97"/>
      <c r="Y71" s="393"/>
      <c r="Z71" s="393"/>
      <c r="AA71" s="97"/>
      <c r="AB71" s="99"/>
      <c r="AC71" s="327"/>
      <c r="AH71" s="113" t="s">
        <v>290</v>
      </c>
      <c r="AJ71" s="45" t="str">
        <f>IF(Y68&gt;0,IF(Y70&gt;0,IF(Y68+Y69-Y70=0,"●相互OK","▼矛盾"),"■まだ片方"),"■未答")</f>
        <v>■未答</v>
      </c>
      <c r="AV71" s="2"/>
      <c r="BE71" s="1"/>
    </row>
    <row r="72" spans="2:57" ht="19.5" customHeight="1">
      <c r="B72" s="365"/>
      <c r="C72" s="377"/>
      <c r="D72" s="432"/>
      <c r="E72" s="392"/>
      <c r="F72" s="424"/>
      <c r="G72" s="425"/>
      <c r="H72" s="426"/>
      <c r="I72" s="187"/>
      <c r="J72" s="101"/>
      <c r="K72" s="101"/>
      <c r="L72" s="101"/>
      <c r="M72" s="101"/>
      <c r="N72" s="101"/>
      <c r="O72" s="101"/>
      <c r="P72" s="101"/>
      <c r="Q72" s="102"/>
      <c r="R72" s="88"/>
      <c r="S72" s="88"/>
      <c r="T72" s="88"/>
      <c r="U72" s="88"/>
      <c r="V72" s="88"/>
      <c r="W72" s="88"/>
      <c r="X72" s="88"/>
      <c r="Y72" s="88"/>
      <c r="Z72" s="88"/>
      <c r="AA72" s="88"/>
      <c r="AB72" s="90"/>
      <c r="AC72" s="430"/>
      <c r="AV72" s="2"/>
      <c r="BE72" s="1"/>
    </row>
    <row r="73" spans="2:57" ht="24" customHeight="1">
      <c r="B73" s="365"/>
      <c r="C73" s="377"/>
      <c r="D73" s="338" t="s">
        <v>513</v>
      </c>
      <c r="E73" s="339"/>
      <c r="F73" s="339"/>
      <c r="G73" s="339"/>
      <c r="H73" s="340"/>
      <c r="I73" s="57" t="s">
        <v>436</v>
      </c>
      <c r="J73" s="58" t="s">
        <v>109</v>
      </c>
      <c r="K73" s="58"/>
      <c r="L73" s="58"/>
      <c r="M73" s="58"/>
      <c r="N73" s="58"/>
      <c r="O73" s="58"/>
      <c r="P73" s="58"/>
      <c r="Q73" s="59"/>
      <c r="R73" s="79"/>
      <c r="S73" s="79"/>
      <c r="T73" s="79"/>
      <c r="U73" s="79"/>
      <c r="V73" s="79"/>
      <c r="W73" s="79"/>
      <c r="X73" s="79"/>
      <c r="Y73" s="79"/>
      <c r="Z73" s="79"/>
      <c r="AA73" s="79"/>
      <c r="AB73" s="79"/>
      <c r="AC73" s="326"/>
      <c r="AE73" s="1" t="str">
        <f aca="true" t="shared" si="4" ref="AE73:AE78">+I73</f>
        <v>□</v>
      </c>
      <c r="AH73" s="45" t="str">
        <f>IF(AE73&amp;AE74&amp;AE75="■□□","◎無し",IF(AE73&amp;AE74&amp;AE75="□■□","●適合",IF(AE73&amp;AE74&amp;AE75="□□■","◆未達",IF(AE73&amp;AE74&amp;AE75="□□□","■未答","▼矛盾"))))</f>
        <v>■未答</v>
      </c>
      <c r="AI73" s="61"/>
      <c r="AL73" s="37" t="s">
        <v>111</v>
      </c>
      <c r="AM73" s="46" t="s">
        <v>433</v>
      </c>
      <c r="AN73" s="46" t="s">
        <v>432</v>
      </c>
      <c r="AO73" s="46" t="s">
        <v>431</v>
      </c>
      <c r="AP73" s="46" t="s">
        <v>430</v>
      </c>
      <c r="AQ73" s="46" t="s">
        <v>91</v>
      </c>
      <c r="BE73" s="1"/>
    </row>
    <row r="74" spans="2:57" ht="24" customHeight="1">
      <c r="B74" s="365"/>
      <c r="C74" s="377"/>
      <c r="D74" s="341"/>
      <c r="E74" s="342"/>
      <c r="F74" s="342"/>
      <c r="G74" s="342"/>
      <c r="H74" s="343"/>
      <c r="I74" s="63" t="s">
        <v>426</v>
      </c>
      <c r="J74" s="37" t="s">
        <v>188</v>
      </c>
      <c r="K74" s="37"/>
      <c r="L74" s="37"/>
      <c r="M74" s="37"/>
      <c r="N74" s="37"/>
      <c r="O74" s="37"/>
      <c r="P74" s="37"/>
      <c r="Q74" s="39"/>
      <c r="R74" s="306" t="s">
        <v>308</v>
      </c>
      <c r="S74" s="307"/>
      <c r="T74" s="307"/>
      <c r="U74" s="307"/>
      <c r="V74" s="307"/>
      <c r="W74" s="307"/>
      <c r="X74" s="307"/>
      <c r="Y74" s="299"/>
      <c r="Z74" s="299"/>
      <c r="AA74" s="49" t="s">
        <v>434</v>
      </c>
      <c r="AB74" s="49"/>
      <c r="AC74" s="327"/>
      <c r="AE74" s="1" t="str">
        <f t="shared" si="4"/>
        <v>□</v>
      </c>
      <c r="AH74" s="113" t="s">
        <v>309</v>
      </c>
      <c r="AJ74" s="45" t="str">
        <f>IF(Y74&gt;0,IF(Y74&gt;110,"◆未達","●適合"),"■未答")</f>
        <v>■未答</v>
      </c>
      <c r="AL74" s="37"/>
      <c r="AM74" s="43" t="s">
        <v>65</v>
      </c>
      <c r="AN74" s="43" t="s">
        <v>66</v>
      </c>
      <c r="AO74" s="43" t="s">
        <v>67</v>
      </c>
      <c r="AP74" s="45" t="s">
        <v>92</v>
      </c>
      <c r="AQ74" s="45" t="s">
        <v>68</v>
      </c>
      <c r="BE74" s="1"/>
    </row>
    <row r="75" spans="2:57" ht="24" customHeight="1" thickBot="1">
      <c r="B75" s="378"/>
      <c r="C75" s="379"/>
      <c r="D75" s="427"/>
      <c r="E75" s="428"/>
      <c r="F75" s="428"/>
      <c r="G75" s="428"/>
      <c r="H75" s="429"/>
      <c r="I75" s="190" t="s">
        <v>426</v>
      </c>
      <c r="J75" s="148" t="s">
        <v>284</v>
      </c>
      <c r="K75" s="148"/>
      <c r="L75" s="148"/>
      <c r="M75" s="148"/>
      <c r="N75" s="148"/>
      <c r="O75" s="148"/>
      <c r="P75" s="148"/>
      <c r="Q75" s="149"/>
      <c r="R75" s="151"/>
      <c r="S75" s="151"/>
      <c r="T75" s="151"/>
      <c r="U75" s="151"/>
      <c r="V75" s="151"/>
      <c r="W75" s="151"/>
      <c r="X75" s="151"/>
      <c r="Y75" s="151"/>
      <c r="Z75" s="151"/>
      <c r="AA75" s="151"/>
      <c r="AB75" s="151"/>
      <c r="AC75" s="328"/>
      <c r="AE75" s="1" t="str">
        <f t="shared" si="4"/>
        <v>□</v>
      </c>
      <c r="BE75" s="1"/>
    </row>
    <row r="76" spans="2:57" ht="15.75" customHeight="1">
      <c r="B76" s="401" t="s">
        <v>459</v>
      </c>
      <c r="C76" s="402"/>
      <c r="D76" s="407" t="s">
        <v>514</v>
      </c>
      <c r="E76" s="408"/>
      <c r="F76" s="408"/>
      <c r="G76" s="408"/>
      <c r="H76" s="409"/>
      <c r="I76" s="152" t="s">
        <v>436</v>
      </c>
      <c r="J76" s="416" t="s">
        <v>312</v>
      </c>
      <c r="K76" s="416"/>
      <c r="L76" s="416"/>
      <c r="M76" s="416"/>
      <c r="N76" s="416"/>
      <c r="O76" s="416"/>
      <c r="P76" s="416"/>
      <c r="Q76" s="417"/>
      <c r="R76" s="32"/>
      <c r="S76" s="33"/>
      <c r="T76" s="33"/>
      <c r="U76" s="33"/>
      <c r="V76" s="33"/>
      <c r="W76" s="33"/>
      <c r="X76" s="33"/>
      <c r="Y76" s="33"/>
      <c r="Z76" s="33"/>
      <c r="AA76" s="33"/>
      <c r="AB76" s="33"/>
      <c r="AC76" s="418"/>
      <c r="AE76" s="1" t="str">
        <f t="shared" si="4"/>
        <v>□</v>
      </c>
      <c r="AH76" s="45" t="str">
        <f>IF(AE76&amp;AE77&amp;AE78="■□□","◎無し",IF(AE76&amp;AE77&amp;AE78="□■□","●適合",IF(AE76&amp;AE77&amp;AE78="□□■","◆未達",IF(AE76&amp;AE77&amp;AE78="□□□","■未答","▼矛盾"))))</f>
        <v>■未答</v>
      </c>
      <c r="AI76" s="61"/>
      <c r="AL76" s="37" t="s">
        <v>111</v>
      </c>
      <c r="AM76" s="46" t="s">
        <v>433</v>
      </c>
      <c r="AN76" s="46" t="s">
        <v>432</v>
      </c>
      <c r="AO76" s="46" t="s">
        <v>431</v>
      </c>
      <c r="AP76" s="46" t="s">
        <v>430</v>
      </c>
      <c r="AQ76" s="46" t="s">
        <v>91</v>
      </c>
      <c r="BE76" s="1"/>
    </row>
    <row r="77" spans="2:57" ht="15.75" customHeight="1">
      <c r="B77" s="403"/>
      <c r="C77" s="404"/>
      <c r="D77" s="410"/>
      <c r="E77" s="411"/>
      <c r="F77" s="411"/>
      <c r="G77" s="411"/>
      <c r="H77" s="412"/>
      <c r="I77" s="63" t="s">
        <v>426</v>
      </c>
      <c r="J77" s="336" t="s">
        <v>313</v>
      </c>
      <c r="K77" s="336"/>
      <c r="L77" s="336"/>
      <c r="M77" s="336"/>
      <c r="N77" s="336"/>
      <c r="O77" s="336"/>
      <c r="P77" s="336"/>
      <c r="Q77" s="337"/>
      <c r="R77" s="56"/>
      <c r="S77" s="49"/>
      <c r="T77" s="49"/>
      <c r="U77" s="49"/>
      <c r="V77" s="49"/>
      <c r="W77" s="49"/>
      <c r="X77" s="49"/>
      <c r="Y77" s="49"/>
      <c r="Z77" s="49"/>
      <c r="AA77" s="49"/>
      <c r="AB77" s="49"/>
      <c r="AC77" s="327"/>
      <c r="AE77" s="1" t="str">
        <f t="shared" si="4"/>
        <v>□</v>
      </c>
      <c r="AL77" s="37"/>
      <c r="AM77" s="43" t="s">
        <v>65</v>
      </c>
      <c r="AN77" s="43" t="s">
        <v>66</v>
      </c>
      <c r="AO77" s="43" t="s">
        <v>67</v>
      </c>
      <c r="AP77" s="45" t="s">
        <v>92</v>
      </c>
      <c r="AQ77" s="45" t="s">
        <v>68</v>
      </c>
      <c r="BE77" s="1"/>
    </row>
    <row r="78" spans="2:57" ht="15.75" customHeight="1" thickBot="1">
      <c r="B78" s="405"/>
      <c r="C78" s="406"/>
      <c r="D78" s="413"/>
      <c r="E78" s="414"/>
      <c r="F78" s="414"/>
      <c r="G78" s="414"/>
      <c r="H78" s="415"/>
      <c r="I78" s="190" t="s">
        <v>426</v>
      </c>
      <c r="J78" s="419" t="s">
        <v>314</v>
      </c>
      <c r="K78" s="419"/>
      <c r="L78" s="419"/>
      <c r="M78" s="419"/>
      <c r="N78" s="419"/>
      <c r="O78" s="419"/>
      <c r="P78" s="419"/>
      <c r="Q78" s="420"/>
      <c r="R78" s="150"/>
      <c r="S78" s="151"/>
      <c r="T78" s="151"/>
      <c r="U78" s="151"/>
      <c r="V78" s="151"/>
      <c r="W78" s="151"/>
      <c r="X78" s="151"/>
      <c r="Y78" s="151"/>
      <c r="Z78" s="151"/>
      <c r="AA78" s="151"/>
      <c r="AB78" s="151"/>
      <c r="AC78" s="328"/>
      <c r="AE78" s="1" t="str">
        <f t="shared" si="4"/>
        <v>□</v>
      </c>
      <c r="BE78" s="1"/>
    </row>
    <row r="79" spans="2:57" ht="24" customHeight="1" thickBot="1">
      <c r="B79" s="395" t="s">
        <v>458</v>
      </c>
      <c r="C79" s="396"/>
      <c r="D79" s="396"/>
      <c r="E79" s="396"/>
      <c r="F79" s="396"/>
      <c r="G79" s="396"/>
      <c r="H79" s="396"/>
      <c r="I79" s="194"/>
      <c r="J79" s="194"/>
      <c r="K79" s="194"/>
      <c r="L79" s="194"/>
      <c r="M79" s="194"/>
      <c r="N79" s="194"/>
      <c r="O79" s="194"/>
      <c r="P79" s="194"/>
      <c r="Q79" s="194"/>
      <c r="R79" s="195"/>
      <c r="S79" s="195"/>
      <c r="T79" s="195"/>
      <c r="U79" s="195"/>
      <c r="V79" s="195"/>
      <c r="W79" s="195"/>
      <c r="X79" s="195"/>
      <c r="Y79" s="195"/>
      <c r="Z79" s="195"/>
      <c r="AA79" s="195"/>
      <c r="AB79" s="195"/>
      <c r="AC79" s="196"/>
      <c r="AV79" s="2"/>
      <c r="BE79" s="1"/>
    </row>
    <row r="80" spans="2:57" ht="24" customHeight="1">
      <c r="B80" s="363" t="s">
        <v>457</v>
      </c>
      <c r="C80" s="371"/>
      <c r="D80" s="371" t="s">
        <v>44</v>
      </c>
      <c r="E80" s="371"/>
      <c r="F80" s="371"/>
      <c r="G80" s="371"/>
      <c r="H80" s="372"/>
      <c r="I80" s="152" t="s">
        <v>436</v>
      </c>
      <c r="J80" s="30" t="s">
        <v>335</v>
      </c>
      <c r="K80" s="163"/>
      <c r="L80" s="163"/>
      <c r="M80" s="163"/>
      <c r="N80" s="163"/>
      <c r="O80" s="163"/>
      <c r="P80" s="163"/>
      <c r="Q80" s="164"/>
      <c r="R80" s="165"/>
      <c r="S80" s="166"/>
      <c r="T80" s="166"/>
      <c r="U80" s="166"/>
      <c r="V80" s="166"/>
      <c r="W80" s="166"/>
      <c r="X80" s="166"/>
      <c r="Y80" s="166"/>
      <c r="Z80" s="166"/>
      <c r="AA80" s="166"/>
      <c r="AB80" s="166"/>
      <c r="AC80" s="373"/>
      <c r="AE80" s="42" t="str">
        <f>+I80</f>
        <v>□</v>
      </c>
      <c r="AH80" s="45" t="str">
        <f>IF(AE80&amp;AE81&amp;AE82="■□□","◎無し",IF(AE80&amp;AE81&amp;AE82="□■□","●適合",IF(AE80&amp;AE81&amp;AE82="□□■","◆未達",IF(AE80&amp;AE81&amp;AE82="□□□","■未答","▼矛盾"))))</f>
        <v>■未答</v>
      </c>
      <c r="AI80" s="61"/>
      <c r="AL80" s="37" t="s">
        <v>111</v>
      </c>
      <c r="AM80" s="46" t="s">
        <v>433</v>
      </c>
      <c r="AN80" s="46" t="s">
        <v>432</v>
      </c>
      <c r="AO80" s="46" t="s">
        <v>431</v>
      </c>
      <c r="AP80" s="46" t="s">
        <v>430</v>
      </c>
      <c r="AQ80" s="46" t="s">
        <v>91</v>
      </c>
      <c r="AS80" s="9"/>
      <c r="AT80" s="9"/>
      <c r="AU80" s="9"/>
      <c r="AV80" s="2"/>
      <c r="BE80" s="1"/>
    </row>
    <row r="81" spans="2:66" ht="24" customHeight="1">
      <c r="B81" s="365"/>
      <c r="C81" s="342"/>
      <c r="D81" s="345"/>
      <c r="E81" s="345"/>
      <c r="F81" s="345"/>
      <c r="G81" s="345"/>
      <c r="H81" s="346"/>
      <c r="I81" s="168" t="s">
        <v>436</v>
      </c>
      <c r="J81" s="336" t="s">
        <v>317</v>
      </c>
      <c r="K81" s="336"/>
      <c r="L81" s="168" t="s">
        <v>426</v>
      </c>
      <c r="M81" s="336" t="s">
        <v>318</v>
      </c>
      <c r="N81" s="336"/>
      <c r="O81" s="336"/>
      <c r="P81" s="51"/>
      <c r="Q81" s="52"/>
      <c r="R81" s="87"/>
      <c r="S81" s="88"/>
      <c r="T81" s="88"/>
      <c r="U81" s="88"/>
      <c r="V81" s="88"/>
      <c r="W81" s="88"/>
      <c r="X81" s="88"/>
      <c r="Y81" s="88"/>
      <c r="Z81" s="88"/>
      <c r="AA81" s="88"/>
      <c r="AB81" s="88"/>
      <c r="AC81" s="335"/>
      <c r="AE81" s="1" t="str">
        <f>+I81</f>
        <v>□</v>
      </c>
      <c r="AL81" s="37"/>
      <c r="AM81" s="43" t="s">
        <v>65</v>
      </c>
      <c r="AN81" s="43" t="s">
        <v>66</v>
      </c>
      <c r="AO81" s="43" t="s">
        <v>67</v>
      </c>
      <c r="AP81" s="45" t="s">
        <v>92</v>
      </c>
      <c r="AQ81" s="45" t="s">
        <v>68</v>
      </c>
      <c r="AS81" s="6"/>
      <c r="AT81" s="6"/>
      <c r="AU81" s="6"/>
      <c r="AV81" s="2"/>
      <c r="BE81" s="1"/>
      <c r="BG81" s="1"/>
      <c r="BH81" s="1"/>
      <c r="BI81" s="1"/>
      <c r="BJ81" s="1"/>
      <c r="BK81" s="1"/>
      <c r="BL81" s="1"/>
      <c r="BM81" s="1"/>
      <c r="BN81" s="1"/>
    </row>
    <row r="82" spans="2:66" ht="24" customHeight="1">
      <c r="B82" s="365"/>
      <c r="C82" s="342"/>
      <c r="D82" s="338" t="s">
        <v>515</v>
      </c>
      <c r="E82" s="339"/>
      <c r="F82" s="339"/>
      <c r="G82" s="339"/>
      <c r="H82" s="340"/>
      <c r="I82" s="254"/>
      <c r="J82" s="252"/>
      <c r="K82" s="252"/>
      <c r="L82" s="253"/>
      <c r="M82" s="252"/>
      <c r="N82" s="252"/>
      <c r="O82" s="252"/>
      <c r="P82" s="252"/>
      <c r="Q82" s="251"/>
      <c r="R82" s="157"/>
      <c r="S82" s="97"/>
      <c r="T82" s="97"/>
      <c r="U82" s="97"/>
      <c r="V82" s="97"/>
      <c r="W82" s="97"/>
      <c r="X82" s="97"/>
      <c r="Y82" s="97"/>
      <c r="Z82" s="97"/>
      <c r="AA82" s="97"/>
      <c r="AB82" s="97"/>
      <c r="AC82" s="169"/>
      <c r="AE82" s="1" t="str">
        <f>+L81</f>
        <v>□</v>
      </c>
      <c r="AS82" s="6"/>
      <c r="AT82" s="6"/>
      <c r="AU82" s="6"/>
      <c r="AV82" s="2"/>
      <c r="BE82" s="1"/>
      <c r="BG82" s="1"/>
      <c r="BH82" s="1"/>
      <c r="BI82" s="1"/>
      <c r="BJ82" s="1"/>
      <c r="BK82" s="1"/>
      <c r="BL82" s="1"/>
      <c r="BM82" s="1"/>
      <c r="BN82" s="1"/>
    </row>
    <row r="83" spans="2:66" ht="24" customHeight="1">
      <c r="B83" s="365"/>
      <c r="C83" s="342"/>
      <c r="D83" s="35"/>
      <c r="E83" s="398" t="s">
        <v>516</v>
      </c>
      <c r="F83" s="399"/>
      <c r="G83" s="399"/>
      <c r="H83" s="400"/>
      <c r="I83" s="197"/>
      <c r="J83" s="198"/>
      <c r="K83" s="198"/>
      <c r="L83" s="197"/>
      <c r="M83" s="198"/>
      <c r="N83" s="198"/>
      <c r="O83" s="198"/>
      <c r="P83" s="198"/>
      <c r="Q83" s="201"/>
      <c r="R83" s="157"/>
      <c r="S83" s="97"/>
      <c r="T83" s="97"/>
      <c r="U83" s="97"/>
      <c r="V83" s="97"/>
      <c r="W83" s="97"/>
      <c r="X83" s="97"/>
      <c r="Y83" s="97"/>
      <c r="Z83" s="97"/>
      <c r="AA83" s="97"/>
      <c r="AB83" s="97"/>
      <c r="AC83" s="169"/>
      <c r="AS83" s="6"/>
      <c r="AT83" s="6"/>
      <c r="AU83" s="6"/>
      <c r="AV83" s="2"/>
      <c r="BE83" s="1"/>
      <c r="BG83" s="1"/>
      <c r="BH83" s="1"/>
      <c r="BI83" s="1"/>
      <c r="BJ83" s="1"/>
      <c r="BK83" s="1"/>
      <c r="BL83" s="1"/>
      <c r="BM83" s="1"/>
      <c r="BN83" s="1"/>
    </row>
    <row r="84" spans="2:66" ht="16.5" customHeight="1">
      <c r="B84" s="365"/>
      <c r="C84" s="342"/>
      <c r="D84" s="341"/>
      <c r="E84" s="338" t="s">
        <v>517</v>
      </c>
      <c r="F84" s="339"/>
      <c r="G84" s="339"/>
      <c r="H84" s="340"/>
      <c r="I84" s="197"/>
      <c r="J84" s="198"/>
      <c r="K84" s="198"/>
      <c r="L84" s="197"/>
      <c r="M84" s="198"/>
      <c r="N84" s="199" t="s">
        <v>426</v>
      </c>
      <c r="O84" s="354" t="s">
        <v>336</v>
      </c>
      <c r="P84" s="354"/>
      <c r="Q84" s="374"/>
      <c r="R84" s="91"/>
      <c r="S84" s="92"/>
      <c r="T84" s="92"/>
      <c r="U84" s="92"/>
      <c r="V84" s="92"/>
      <c r="W84" s="92"/>
      <c r="X84" s="92"/>
      <c r="Y84" s="92"/>
      <c r="Z84" s="92"/>
      <c r="AA84" s="92"/>
      <c r="AB84" s="92"/>
      <c r="AC84" s="333"/>
      <c r="AE84" s="42" t="str">
        <f>+N84</f>
        <v>□</v>
      </c>
      <c r="AH84" s="45" t="str">
        <f>IF(AE84&amp;AE85&amp;AE86="■□□","◎無し",IF(AE84&amp;AE85&amp;AE86="□■□","●適合",IF(AE84&amp;AE85&amp;AE86="□□■","◆未達",IF(AE84&amp;AE85&amp;AE86="□□□","■未答","▼矛盾"))))</f>
        <v>■未答</v>
      </c>
      <c r="AI84" s="61"/>
      <c r="AL84" s="37" t="s">
        <v>111</v>
      </c>
      <c r="AM84" s="46" t="s">
        <v>433</v>
      </c>
      <c r="AN84" s="46" t="s">
        <v>432</v>
      </c>
      <c r="AO84" s="46" t="s">
        <v>431</v>
      </c>
      <c r="AP84" s="46" t="s">
        <v>430</v>
      </c>
      <c r="AQ84" s="46" t="s">
        <v>91</v>
      </c>
      <c r="AR84" s="6"/>
      <c r="AS84" s="6"/>
      <c r="AT84" s="6"/>
      <c r="AU84" s="6"/>
      <c r="AV84" s="2"/>
      <c r="BE84" s="1"/>
      <c r="BG84" s="1"/>
      <c r="BH84" s="1"/>
      <c r="BI84" s="1"/>
      <c r="BJ84" s="1"/>
      <c r="BK84" s="1"/>
      <c r="BL84" s="1"/>
      <c r="BM84" s="1"/>
      <c r="BN84" s="1"/>
    </row>
    <row r="85" spans="2:66" ht="16.5" customHeight="1">
      <c r="B85" s="365"/>
      <c r="C85" s="342"/>
      <c r="D85" s="341"/>
      <c r="E85" s="341"/>
      <c r="F85" s="342"/>
      <c r="G85" s="342"/>
      <c r="H85" s="343"/>
      <c r="I85" s="168" t="s">
        <v>436</v>
      </c>
      <c r="J85" s="336" t="s">
        <v>337</v>
      </c>
      <c r="K85" s="336"/>
      <c r="L85" s="336"/>
      <c r="M85" s="336"/>
      <c r="N85" s="336"/>
      <c r="O85" s="336"/>
      <c r="P85" s="336"/>
      <c r="Q85" s="337"/>
      <c r="R85" s="157"/>
      <c r="S85" s="97"/>
      <c r="T85" s="97"/>
      <c r="U85" s="97"/>
      <c r="V85" s="97"/>
      <c r="W85" s="97"/>
      <c r="X85" s="97"/>
      <c r="Y85" s="97"/>
      <c r="Z85" s="97"/>
      <c r="AA85" s="97"/>
      <c r="AB85" s="97"/>
      <c r="AC85" s="334"/>
      <c r="AE85" s="1" t="str">
        <f>+I85</f>
        <v>□</v>
      </c>
      <c r="AL85" s="37"/>
      <c r="AM85" s="43" t="s">
        <v>65</v>
      </c>
      <c r="AN85" s="43" t="s">
        <v>66</v>
      </c>
      <c r="AO85" s="43" t="s">
        <v>67</v>
      </c>
      <c r="AP85" s="45" t="s">
        <v>92</v>
      </c>
      <c r="AQ85" s="45" t="s">
        <v>68</v>
      </c>
      <c r="AR85" s="9"/>
      <c r="AS85" s="9"/>
      <c r="AT85" s="9"/>
      <c r="AU85" s="9"/>
      <c r="BG85" s="1"/>
      <c r="BH85" s="1"/>
      <c r="BI85" s="1"/>
      <c r="BJ85" s="1"/>
      <c r="BK85" s="1"/>
      <c r="BL85" s="1"/>
      <c r="BM85" s="1"/>
      <c r="BN85" s="1"/>
    </row>
    <row r="86" spans="2:66" ht="16.5" customHeight="1">
      <c r="B86" s="365"/>
      <c r="C86" s="342"/>
      <c r="D86" s="341"/>
      <c r="E86" s="344"/>
      <c r="F86" s="345"/>
      <c r="G86" s="345"/>
      <c r="H86" s="346"/>
      <c r="I86" s="170" t="s">
        <v>436</v>
      </c>
      <c r="J86" s="348" t="s">
        <v>338</v>
      </c>
      <c r="K86" s="348"/>
      <c r="L86" s="348"/>
      <c r="M86" s="348"/>
      <c r="N86" s="348"/>
      <c r="O86" s="348"/>
      <c r="P86" s="348"/>
      <c r="Q86" s="349"/>
      <c r="R86" s="87"/>
      <c r="S86" s="88"/>
      <c r="T86" s="88"/>
      <c r="U86" s="88"/>
      <c r="V86" s="88"/>
      <c r="W86" s="88"/>
      <c r="X86" s="88"/>
      <c r="Y86" s="88"/>
      <c r="Z86" s="88"/>
      <c r="AA86" s="88"/>
      <c r="AB86" s="88"/>
      <c r="AC86" s="335"/>
      <c r="AE86" s="1" t="str">
        <f>+I86</f>
        <v>□</v>
      </c>
      <c r="AR86" s="9"/>
      <c r="AS86" s="9"/>
      <c r="AT86" s="9"/>
      <c r="AU86" s="9"/>
      <c r="BG86" s="1"/>
      <c r="BH86" s="1"/>
      <c r="BI86" s="1"/>
      <c r="BJ86" s="1"/>
      <c r="BK86" s="1"/>
      <c r="BL86" s="1"/>
      <c r="BM86" s="1"/>
      <c r="BN86" s="1"/>
    </row>
    <row r="87" spans="2:66" ht="16.5" customHeight="1">
      <c r="B87" s="365"/>
      <c r="C87" s="342"/>
      <c r="D87" s="341"/>
      <c r="E87" s="338" t="s">
        <v>456</v>
      </c>
      <c r="F87" s="339"/>
      <c r="G87" s="339"/>
      <c r="H87" s="340"/>
      <c r="I87" s="197"/>
      <c r="J87" s="198"/>
      <c r="K87" s="198"/>
      <c r="L87" s="197"/>
      <c r="M87" s="198"/>
      <c r="N87" s="199" t="s">
        <v>426</v>
      </c>
      <c r="O87" s="354" t="s">
        <v>336</v>
      </c>
      <c r="P87" s="354"/>
      <c r="Q87" s="374"/>
      <c r="R87" s="200" t="s">
        <v>426</v>
      </c>
      <c r="S87" s="356" t="s">
        <v>339</v>
      </c>
      <c r="T87" s="356"/>
      <c r="U87" s="356"/>
      <c r="V87" s="356"/>
      <c r="W87" s="356"/>
      <c r="X87" s="356"/>
      <c r="Y87" s="356"/>
      <c r="Z87" s="356"/>
      <c r="AA87" s="356"/>
      <c r="AB87" s="394"/>
      <c r="AC87" s="333"/>
      <c r="AE87" s="42" t="str">
        <f>+N87</f>
        <v>□</v>
      </c>
      <c r="AH87" s="45" t="str">
        <f>IF(AE87&amp;AE88&amp;AE89="■□□","◎無し",IF(AE87&amp;AE88&amp;AE89="□■□","●適合",IF(AE87&amp;AE88&amp;AE89="□□■","◆未達",IF(AE87&amp;AE88&amp;AE89="□□□","■未答","▼矛盾"))))</f>
        <v>■未答</v>
      </c>
      <c r="AI87" s="61"/>
      <c r="AL87" s="37" t="s">
        <v>111</v>
      </c>
      <c r="AM87" s="46" t="s">
        <v>433</v>
      </c>
      <c r="AN87" s="46" t="s">
        <v>432</v>
      </c>
      <c r="AO87" s="46" t="s">
        <v>431</v>
      </c>
      <c r="AP87" s="46" t="s">
        <v>430</v>
      </c>
      <c r="AQ87" s="46" t="s">
        <v>91</v>
      </c>
      <c r="AR87" s="6"/>
      <c r="AS87" s="9"/>
      <c r="AT87" s="9"/>
      <c r="AU87" s="9"/>
      <c r="BG87" s="1"/>
      <c r="BH87" s="1"/>
      <c r="BI87" s="1"/>
      <c r="BJ87" s="1"/>
      <c r="BK87" s="1"/>
      <c r="BL87" s="1"/>
      <c r="BM87" s="1"/>
      <c r="BN87" s="1"/>
    </row>
    <row r="88" spans="2:66" ht="16.5" customHeight="1">
      <c r="B88" s="365"/>
      <c r="C88" s="342"/>
      <c r="D88" s="341"/>
      <c r="E88" s="341"/>
      <c r="F88" s="342"/>
      <c r="G88" s="342"/>
      <c r="H88" s="343"/>
      <c r="I88" s="168" t="s">
        <v>436</v>
      </c>
      <c r="J88" s="336" t="s">
        <v>341</v>
      </c>
      <c r="K88" s="336"/>
      <c r="L88" s="336"/>
      <c r="M88" s="336"/>
      <c r="N88" s="336"/>
      <c r="O88" s="336"/>
      <c r="P88" s="336"/>
      <c r="Q88" s="337"/>
      <c r="R88" s="40" t="s">
        <v>426</v>
      </c>
      <c r="S88" s="307" t="s">
        <v>343</v>
      </c>
      <c r="T88" s="307"/>
      <c r="U88" s="307"/>
      <c r="V88" s="307"/>
      <c r="W88" s="307"/>
      <c r="X88" s="307"/>
      <c r="Y88" s="307"/>
      <c r="Z88" s="307"/>
      <c r="AA88" s="307"/>
      <c r="AB88" s="329"/>
      <c r="AC88" s="334"/>
      <c r="AE88" s="1" t="str">
        <f>+I88</f>
        <v>□</v>
      </c>
      <c r="AL88" s="37"/>
      <c r="AM88" s="43" t="s">
        <v>65</v>
      </c>
      <c r="AN88" s="43" t="s">
        <v>66</v>
      </c>
      <c r="AO88" s="43" t="s">
        <v>67</v>
      </c>
      <c r="AP88" s="45" t="s">
        <v>92</v>
      </c>
      <c r="AQ88" s="45" t="s">
        <v>68</v>
      </c>
      <c r="AR88" s="9"/>
      <c r="AS88" s="9"/>
      <c r="AT88" s="9"/>
      <c r="AU88" s="9"/>
      <c r="BG88" s="1"/>
      <c r="BH88" s="1"/>
      <c r="BI88" s="1"/>
      <c r="BJ88" s="1"/>
      <c r="BK88" s="1"/>
      <c r="BL88" s="1"/>
      <c r="BM88" s="1"/>
      <c r="BN88" s="1"/>
    </row>
    <row r="89" spans="2:66" ht="16.5" customHeight="1">
      <c r="B89" s="365"/>
      <c r="C89" s="342"/>
      <c r="D89" s="341"/>
      <c r="E89" s="341"/>
      <c r="F89" s="345"/>
      <c r="G89" s="345"/>
      <c r="H89" s="346"/>
      <c r="I89" s="170" t="s">
        <v>436</v>
      </c>
      <c r="J89" s="348" t="s">
        <v>344</v>
      </c>
      <c r="K89" s="348"/>
      <c r="L89" s="348"/>
      <c r="M89" s="348"/>
      <c r="N89" s="348"/>
      <c r="O89" s="348"/>
      <c r="P89" s="348"/>
      <c r="Q89" s="349"/>
      <c r="R89" s="87"/>
      <c r="S89" s="88"/>
      <c r="T89" s="88"/>
      <c r="U89" s="88"/>
      <c r="V89" s="88"/>
      <c r="W89" s="88"/>
      <c r="X89" s="88"/>
      <c r="Y89" s="88"/>
      <c r="Z89" s="88"/>
      <c r="AA89" s="88"/>
      <c r="AB89" s="90"/>
      <c r="AC89" s="334"/>
      <c r="AE89" s="1" t="str">
        <f>+I89</f>
        <v>□</v>
      </c>
      <c r="AR89" s="9"/>
      <c r="AS89" s="9"/>
      <c r="AT89" s="9"/>
      <c r="AU89" s="9"/>
      <c r="BG89" s="1"/>
      <c r="BH89" s="1"/>
      <c r="BI89" s="1"/>
      <c r="BJ89" s="1"/>
      <c r="BK89" s="1"/>
      <c r="BL89" s="1"/>
      <c r="BM89" s="1"/>
      <c r="BN89" s="1"/>
    </row>
    <row r="90" spans="2:66" ht="21.75" customHeight="1">
      <c r="B90" s="365"/>
      <c r="C90" s="342"/>
      <c r="D90" s="341"/>
      <c r="E90" s="381"/>
      <c r="F90" s="339" t="s">
        <v>518</v>
      </c>
      <c r="G90" s="339"/>
      <c r="H90" s="340"/>
      <c r="I90" s="106"/>
      <c r="J90" s="106"/>
      <c r="K90" s="106"/>
      <c r="L90" s="106"/>
      <c r="M90" s="106"/>
      <c r="N90" s="197"/>
      <c r="O90" s="198"/>
      <c r="P90" s="198"/>
      <c r="Q90" s="201"/>
      <c r="R90" s="91"/>
      <c r="S90" s="92"/>
      <c r="T90" s="202"/>
      <c r="U90" s="92"/>
      <c r="V90" s="92"/>
      <c r="W90" s="92"/>
      <c r="X90" s="203"/>
      <c r="Y90" s="203"/>
      <c r="Z90" s="203"/>
      <c r="AA90" s="92"/>
      <c r="AB90" s="80" t="s">
        <v>110</v>
      </c>
      <c r="AC90" s="334"/>
      <c r="AE90" s="9"/>
      <c r="AF90" s="9"/>
      <c r="AG90" s="9"/>
      <c r="AH90" s="6"/>
      <c r="AI90" s="6"/>
      <c r="AJ90" s="6"/>
      <c r="AK90" s="6"/>
      <c r="AL90" s="6"/>
      <c r="AM90" s="6"/>
      <c r="AN90" s="6"/>
      <c r="AO90" s="6"/>
      <c r="AP90" s="6"/>
      <c r="AQ90" s="9"/>
      <c r="AR90" s="9"/>
      <c r="AS90" s="9"/>
      <c r="AT90" s="9"/>
      <c r="AU90" s="9"/>
      <c r="BG90" s="1"/>
      <c r="BH90" s="1"/>
      <c r="BI90" s="1"/>
      <c r="BJ90" s="1"/>
      <c r="BK90" s="1"/>
      <c r="BL90" s="1"/>
      <c r="BM90" s="1"/>
      <c r="BN90" s="1"/>
    </row>
    <row r="91" spans="2:66" ht="16.5" customHeight="1">
      <c r="B91" s="365"/>
      <c r="C91" s="342"/>
      <c r="D91" s="341"/>
      <c r="E91" s="381"/>
      <c r="F91" s="342"/>
      <c r="G91" s="342"/>
      <c r="H91" s="343"/>
      <c r="I91" s="95"/>
      <c r="J91" s="95"/>
      <c r="K91" s="95"/>
      <c r="L91" s="95"/>
      <c r="M91" s="95"/>
      <c r="N91" s="168" t="s">
        <v>426</v>
      </c>
      <c r="O91" s="336" t="s">
        <v>336</v>
      </c>
      <c r="P91" s="336"/>
      <c r="Q91" s="337"/>
      <c r="R91" s="157"/>
      <c r="S91" s="97"/>
      <c r="T91" s="9" t="s">
        <v>345</v>
      </c>
      <c r="U91" s="97"/>
      <c r="V91" s="97"/>
      <c r="W91" s="97"/>
      <c r="X91" s="299"/>
      <c r="Y91" s="299"/>
      <c r="Z91" s="299"/>
      <c r="AA91" s="97" t="s">
        <v>434</v>
      </c>
      <c r="AB91" s="99"/>
      <c r="AC91" s="334"/>
      <c r="AE91" s="42" t="str">
        <f>+N91</f>
        <v>□</v>
      </c>
      <c r="AH91" s="45" t="str">
        <f>IF(AE91&amp;AE92&amp;AE93="■□□","◎無し",IF(AE91&amp;AE92&amp;AE93="□■□","●適合",IF(AE91&amp;AE92&amp;AE93="□□■","◆未達",IF(AE91&amp;AE92&amp;AE93="□□□","■未答","▼矛盾"))))</f>
        <v>■未答</v>
      </c>
      <c r="AI91" s="61"/>
      <c r="AL91" s="37" t="s">
        <v>111</v>
      </c>
      <c r="AM91" s="46" t="s">
        <v>433</v>
      </c>
      <c r="AN91" s="46" t="s">
        <v>432</v>
      </c>
      <c r="AO91" s="46" t="s">
        <v>431</v>
      </c>
      <c r="AP91" s="46" t="s">
        <v>430</v>
      </c>
      <c r="AQ91" s="46" t="s">
        <v>91</v>
      </c>
      <c r="AR91" s="138"/>
      <c r="AS91" s="9"/>
      <c r="AT91" s="9"/>
      <c r="AU91" s="9"/>
      <c r="BG91" s="1"/>
      <c r="BH91" s="1"/>
      <c r="BI91" s="1"/>
      <c r="BJ91" s="1"/>
      <c r="BK91" s="1"/>
      <c r="BL91" s="1"/>
      <c r="BM91" s="1"/>
      <c r="BN91" s="1"/>
    </row>
    <row r="92" spans="2:66" ht="16.5" customHeight="1">
      <c r="B92" s="365"/>
      <c r="C92" s="342"/>
      <c r="D92" s="341"/>
      <c r="E92" s="381"/>
      <c r="F92" s="342"/>
      <c r="G92" s="342"/>
      <c r="H92" s="343"/>
      <c r="I92" s="63" t="s">
        <v>426</v>
      </c>
      <c r="J92" s="336" t="s">
        <v>193</v>
      </c>
      <c r="K92" s="336"/>
      <c r="L92" s="336"/>
      <c r="M92" s="336"/>
      <c r="N92" s="336"/>
      <c r="O92" s="336"/>
      <c r="P92" s="336"/>
      <c r="Q92" s="337"/>
      <c r="R92" s="40" t="s">
        <v>426</v>
      </c>
      <c r="S92" s="307" t="s">
        <v>348</v>
      </c>
      <c r="T92" s="307"/>
      <c r="U92" s="307"/>
      <c r="V92" s="307"/>
      <c r="W92" s="307"/>
      <c r="X92" s="307"/>
      <c r="Y92" s="307"/>
      <c r="Z92" s="307"/>
      <c r="AA92" s="307"/>
      <c r="AB92" s="329"/>
      <c r="AC92" s="334"/>
      <c r="AE92" s="1" t="str">
        <f>+I92</f>
        <v>□</v>
      </c>
      <c r="AH92" s="113" t="s">
        <v>204</v>
      </c>
      <c r="AJ92" s="204" t="str">
        <f>IF(X91&gt;0,IF(X91&gt;80,12,8),"(未答)")</f>
        <v>(未答)</v>
      </c>
      <c r="AL92" s="37"/>
      <c r="AM92" s="43" t="s">
        <v>65</v>
      </c>
      <c r="AN92" s="43" t="s">
        <v>66</v>
      </c>
      <c r="AO92" s="43" t="s">
        <v>67</v>
      </c>
      <c r="AP92" s="45" t="s">
        <v>92</v>
      </c>
      <c r="AQ92" s="45" t="s">
        <v>68</v>
      </c>
      <c r="AR92" s="61"/>
      <c r="AS92" s="9"/>
      <c r="AT92" s="9"/>
      <c r="AU92" s="9"/>
      <c r="BG92" s="1"/>
      <c r="BH92" s="1"/>
      <c r="BI92" s="1"/>
      <c r="BJ92" s="1"/>
      <c r="BK92" s="1"/>
      <c r="BL92" s="1"/>
      <c r="BM92" s="1"/>
      <c r="BN92" s="1"/>
    </row>
    <row r="93" spans="2:66" ht="16.5" customHeight="1">
      <c r="B93" s="365"/>
      <c r="C93" s="342"/>
      <c r="D93" s="341"/>
      <c r="E93" s="381"/>
      <c r="F93" s="342"/>
      <c r="G93" s="342"/>
      <c r="H93" s="343"/>
      <c r="I93" s="63" t="s">
        <v>426</v>
      </c>
      <c r="J93" s="336" t="s">
        <v>196</v>
      </c>
      <c r="K93" s="336"/>
      <c r="L93" s="336"/>
      <c r="M93" s="336"/>
      <c r="N93" s="336"/>
      <c r="O93" s="336"/>
      <c r="P93" s="336"/>
      <c r="Q93" s="337"/>
      <c r="R93" s="40" t="s">
        <v>426</v>
      </c>
      <c r="S93" s="307" t="s">
        <v>455</v>
      </c>
      <c r="T93" s="307"/>
      <c r="U93" s="307"/>
      <c r="V93" s="307"/>
      <c r="W93" s="307"/>
      <c r="X93" s="307"/>
      <c r="Y93" s="307"/>
      <c r="Z93" s="307"/>
      <c r="AA93" s="307"/>
      <c r="AB93" s="329"/>
      <c r="AC93" s="334"/>
      <c r="AE93" s="1" t="str">
        <f>+I93</f>
        <v>□</v>
      </c>
      <c r="AH93" s="113" t="s">
        <v>350</v>
      </c>
      <c r="AJ93" s="45" t="str">
        <f>IF(Z94&gt;0,IF(Z94&lt;AJ92,"◆未達","●適合"),"■未答")</f>
        <v>■未答</v>
      </c>
      <c r="AR93" s="9"/>
      <c r="AS93" s="9"/>
      <c r="AT93" s="9"/>
      <c r="AU93" s="9"/>
      <c r="BG93" s="1"/>
      <c r="BH93" s="1"/>
      <c r="BI93" s="1"/>
      <c r="BJ93" s="1"/>
      <c r="BK93" s="1"/>
      <c r="BL93" s="1"/>
      <c r="BM93" s="1"/>
      <c r="BN93" s="1"/>
    </row>
    <row r="94" spans="2:66" ht="16.5" customHeight="1">
      <c r="B94" s="365"/>
      <c r="C94" s="342"/>
      <c r="D94" s="341"/>
      <c r="E94" s="381"/>
      <c r="F94" s="345"/>
      <c r="G94" s="345"/>
      <c r="H94" s="346"/>
      <c r="I94" s="101"/>
      <c r="J94" s="101"/>
      <c r="K94" s="101"/>
      <c r="L94" s="101"/>
      <c r="M94" s="101"/>
      <c r="N94" s="101"/>
      <c r="O94" s="101"/>
      <c r="P94" s="101"/>
      <c r="Q94" s="102"/>
      <c r="R94" s="87"/>
      <c r="S94" s="88"/>
      <c r="T94" s="88" t="s">
        <v>351</v>
      </c>
      <c r="U94" s="88"/>
      <c r="V94" s="88"/>
      <c r="W94" s="88"/>
      <c r="X94" s="89"/>
      <c r="Y94" s="88" t="s">
        <v>454</v>
      </c>
      <c r="Z94" s="69"/>
      <c r="AA94" s="69"/>
      <c r="AB94" s="90"/>
      <c r="AC94" s="334"/>
      <c r="AE94" s="9"/>
      <c r="AF94" s="9"/>
      <c r="AG94" s="9"/>
      <c r="AH94" s="6"/>
      <c r="AI94" s="6"/>
      <c r="AJ94" s="6"/>
      <c r="AK94" s="6"/>
      <c r="AL94" s="6"/>
      <c r="AM94" s="6"/>
      <c r="AN94" s="6"/>
      <c r="AO94" s="6"/>
      <c r="AP94" s="6"/>
      <c r="AQ94" s="9"/>
      <c r="AR94" s="9"/>
      <c r="AS94" s="9"/>
      <c r="AT94" s="9"/>
      <c r="AU94" s="9"/>
      <c r="BG94" s="1"/>
      <c r="BH94" s="1"/>
      <c r="BI94" s="1"/>
      <c r="BJ94" s="1"/>
      <c r="BK94" s="1"/>
      <c r="BL94" s="1"/>
      <c r="BM94" s="1"/>
      <c r="BN94" s="1"/>
    </row>
    <row r="95" spans="2:66" ht="21.75" customHeight="1">
      <c r="B95" s="365"/>
      <c r="C95" s="342"/>
      <c r="D95" s="341"/>
      <c r="E95" s="381"/>
      <c r="F95" s="339" t="s">
        <v>519</v>
      </c>
      <c r="G95" s="339"/>
      <c r="H95" s="340"/>
      <c r="I95" s="197"/>
      <c r="J95" s="198"/>
      <c r="K95" s="198"/>
      <c r="L95" s="197"/>
      <c r="M95" s="198"/>
      <c r="N95" s="199" t="s">
        <v>426</v>
      </c>
      <c r="O95" s="354" t="s">
        <v>336</v>
      </c>
      <c r="P95" s="354"/>
      <c r="Q95" s="374"/>
      <c r="R95" s="91"/>
      <c r="S95" s="92"/>
      <c r="T95" s="92"/>
      <c r="U95" s="92"/>
      <c r="V95" s="92"/>
      <c r="W95" s="92"/>
      <c r="X95" s="92"/>
      <c r="Y95" s="92"/>
      <c r="Z95" s="92"/>
      <c r="AA95" s="79"/>
      <c r="AB95" s="80" t="s">
        <v>110</v>
      </c>
      <c r="AC95" s="334"/>
      <c r="AE95" s="42" t="str">
        <f>+I96</f>
        <v>□</v>
      </c>
      <c r="AH95" s="45" t="str">
        <f>IF(AE95&amp;AE96&amp;AE97="■□□","◎無し",IF(AE95&amp;AE96&amp;AE97="□■□","●適合",IF(AE95&amp;AE96&amp;AE97="□□■","◆未達",IF(AE95&amp;AE96&amp;AE97="□□□","■未答","▼矛盾"))))</f>
        <v>■未答</v>
      </c>
      <c r="AI95" s="61"/>
      <c r="AL95" s="37" t="s">
        <v>111</v>
      </c>
      <c r="AM95" s="46" t="s">
        <v>433</v>
      </c>
      <c r="AN95" s="46" t="s">
        <v>432</v>
      </c>
      <c r="AO95" s="46" t="s">
        <v>431</v>
      </c>
      <c r="AP95" s="46" t="s">
        <v>430</v>
      </c>
      <c r="AQ95" s="46" t="s">
        <v>91</v>
      </c>
      <c r="AR95" s="9"/>
      <c r="AS95" s="9"/>
      <c r="AT95" s="9"/>
      <c r="AU95" s="9"/>
      <c r="BG95" s="1"/>
      <c r="BH95" s="1"/>
      <c r="BI95" s="1"/>
      <c r="BJ95" s="1"/>
      <c r="BK95" s="1"/>
      <c r="BL95" s="1"/>
      <c r="BM95" s="1"/>
      <c r="BN95" s="1"/>
    </row>
    <row r="96" spans="2:66" ht="21.75" customHeight="1">
      <c r="B96" s="365"/>
      <c r="C96" s="342"/>
      <c r="D96" s="341"/>
      <c r="E96" s="381"/>
      <c r="F96" s="342"/>
      <c r="G96" s="345"/>
      <c r="H96" s="346"/>
      <c r="I96" s="170" t="s">
        <v>436</v>
      </c>
      <c r="J96" s="348" t="s">
        <v>317</v>
      </c>
      <c r="K96" s="348"/>
      <c r="L96" s="170" t="s">
        <v>426</v>
      </c>
      <c r="M96" s="348" t="s">
        <v>318</v>
      </c>
      <c r="N96" s="348"/>
      <c r="O96" s="348"/>
      <c r="P96" s="101"/>
      <c r="Q96" s="102"/>
      <c r="R96" s="157"/>
      <c r="S96" s="97"/>
      <c r="T96" s="97"/>
      <c r="U96" s="97"/>
      <c r="V96" s="393"/>
      <c r="W96" s="393"/>
      <c r="X96" s="97"/>
      <c r="Y96" s="97"/>
      <c r="Z96" s="49"/>
      <c r="AA96" s="49"/>
      <c r="AB96" s="81"/>
      <c r="AC96" s="334"/>
      <c r="AE96" s="1" t="str">
        <f>+I98</f>
        <v>□</v>
      </c>
      <c r="AL96" s="37"/>
      <c r="AM96" s="43" t="s">
        <v>65</v>
      </c>
      <c r="AN96" s="43" t="s">
        <v>66</v>
      </c>
      <c r="AO96" s="43" t="s">
        <v>67</v>
      </c>
      <c r="AP96" s="45" t="s">
        <v>92</v>
      </c>
      <c r="AQ96" s="45" t="s">
        <v>68</v>
      </c>
      <c r="AR96" s="9"/>
      <c r="AS96" s="9"/>
      <c r="AT96" s="9"/>
      <c r="AU96" s="9"/>
      <c r="BG96" s="1"/>
      <c r="BH96" s="1"/>
      <c r="BI96" s="1"/>
      <c r="BJ96" s="1"/>
      <c r="BK96" s="1"/>
      <c r="BL96" s="1"/>
      <c r="BM96" s="1"/>
      <c r="BN96" s="1"/>
    </row>
    <row r="97" spans="2:66" ht="19.5" customHeight="1">
      <c r="B97" s="365"/>
      <c r="C97" s="342"/>
      <c r="D97" s="341"/>
      <c r="E97" s="381"/>
      <c r="F97" s="381" t="s">
        <v>453</v>
      </c>
      <c r="G97" s="339" t="s">
        <v>48</v>
      </c>
      <c r="H97" s="340"/>
      <c r="I97" s="105"/>
      <c r="J97" s="198"/>
      <c r="K97" s="198"/>
      <c r="L97" s="198"/>
      <c r="M97" s="198"/>
      <c r="N97" s="199" t="s">
        <v>426</v>
      </c>
      <c r="O97" s="354" t="s">
        <v>336</v>
      </c>
      <c r="P97" s="354"/>
      <c r="Q97" s="354"/>
      <c r="R97" s="306" t="s">
        <v>210</v>
      </c>
      <c r="S97" s="307"/>
      <c r="T97" s="307"/>
      <c r="U97" s="307"/>
      <c r="V97" s="299"/>
      <c r="W97" s="299"/>
      <c r="X97" s="49" t="s">
        <v>434</v>
      </c>
      <c r="Y97" s="49"/>
      <c r="Z97" s="49"/>
      <c r="AA97" s="49"/>
      <c r="AB97" s="81"/>
      <c r="AC97" s="334"/>
      <c r="AE97" s="1" t="str">
        <f>+I99</f>
        <v>□</v>
      </c>
      <c r="AR97" s="9"/>
      <c r="AS97" s="9"/>
      <c r="AT97" s="9"/>
      <c r="AU97" s="9"/>
      <c r="BG97" s="1"/>
      <c r="BH97" s="1"/>
      <c r="BI97" s="1"/>
      <c r="BJ97" s="1"/>
      <c r="BK97" s="1"/>
      <c r="BL97" s="1"/>
      <c r="BM97" s="1"/>
      <c r="BN97" s="1"/>
    </row>
    <row r="98" spans="2:66" ht="19.5" customHeight="1">
      <c r="B98" s="365"/>
      <c r="C98" s="342"/>
      <c r="D98" s="341"/>
      <c r="E98" s="381"/>
      <c r="F98" s="381"/>
      <c r="G98" s="342"/>
      <c r="H98" s="343"/>
      <c r="I98" s="63" t="s">
        <v>426</v>
      </c>
      <c r="J98" s="336" t="s">
        <v>356</v>
      </c>
      <c r="K98" s="336"/>
      <c r="L98" s="336"/>
      <c r="M98" s="336"/>
      <c r="N98" s="336"/>
      <c r="O98" s="336"/>
      <c r="P98" s="336"/>
      <c r="Q98" s="337"/>
      <c r="R98" s="306" t="s">
        <v>214</v>
      </c>
      <c r="S98" s="307"/>
      <c r="T98" s="307"/>
      <c r="U98" s="307"/>
      <c r="V98" s="299"/>
      <c r="W98" s="299"/>
      <c r="X98" s="49" t="s">
        <v>434</v>
      </c>
      <c r="Y98" s="357">
        <f>IF(V98&gt;0,IF(V98&lt;240,"&lt;240",""),"")</f>
      </c>
      <c r="Z98" s="357"/>
      <c r="AA98" s="49"/>
      <c r="AB98" s="81"/>
      <c r="AC98" s="334"/>
      <c r="AE98" s="9"/>
      <c r="AF98" s="9"/>
      <c r="AG98" s="9"/>
      <c r="AH98" s="160" t="s">
        <v>215</v>
      </c>
      <c r="AJ98" s="45" t="str">
        <f>IF(V98&gt;0,IF(V98&lt;195,"◆195未満","●適合"),"■未答")</f>
        <v>■未答</v>
      </c>
      <c r="AK98" s="6"/>
      <c r="AL98" s="6"/>
      <c r="AM98" s="6"/>
      <c r="AN98" s="6"/>
      <c r="AO98" s="6"/>
      <c r="AP98" s="6"/>
      <c r="AQ98" s="9"/>
      <c r="AR98" s="9"/>
      <c r="AS98" s="9"/>
      <c r="AT98" s="9"/>
      <c r="AU98" s="9"/>
      <c r="BE98" s="1"/>
      <c r="BG98" s="1"/>
      <c r="BH98" s="1"/>
      <c r="BI98" s="1"/>
      <c r="BJ98" s="1"/>
      <c r="BK98" s="1"/>
      <c r="BL98" s="1"/>
      <c r="BM98" s="1"/>
      <c r="BN98" s="1"/>
    </row>
    <row r="99" spans="2:66" ht="19.5" customHeight="1">
      <c r="B99" s="365"/>
      <c r="C99" s="342"/>
      <c r="D99" s="341"/>
      <c r="E99" s="381"/>
      <c r="F99" s="381"/>
      <c r="G99" s="345"/>
      <c r="H99" s="346"/>
      <c r="I99" s="63" t="s">
        <v>426</v>
      </c>
      <c r="J99" s="336" t="s">
        <v>357</v>
      </c>
      <c r="K99" s="336"/>
      <c r="L99" s="336"/>
      <c r="M99" s="336"/>
      <c r="N99" s="336"/>
      <c r="O99" s="336"/>
      <c r="P99" s="336"/>
      <c r="Q99" s="337"/>
      <c r="R99" s="56"/>
      <c r="S99" s="358" t="s">
        <v>217</v>
      </c>
      <c r="T99" s="358"/>
      <c r="U99" s="358"/>
      <c r="V99" s="358"/>
      <c r="W99" s="358"/>
      <c r="X99" s="358"/>
      <c r="Y99" s="359">
        <f>+W97*2+W98</f>
        <v>0</v>
      </c>
      <c r="Z99" s="359"/>
      <c r="AA99" s="49"/>
      <c r="AB99" s="81"/>
      <c r="AC99" s="334"/>
      <c r="AE99" s="9"/>
      <c r="AF99" s="9"/>
      <c r="AG99" s="9"/>
      <c r="AH99" s="160" t="s">
        <v>219</v>
      </c>
      <c r="AJ99" s="45" t="str">
        <f>IF(Y99&gt;0,IF((V97*2+V98)&lt;550,IF((V97*2+V98)&gt;750,"◆未達","●適合"),"◆未達"),"■未答")</f>
        <v>■未答</v>
      </c>
      <c r="AK99" s="6"/>
      <c r="AL99" s="6"/>
      <c r="AM99" s="6"/>
      <c r="AN99" s="6"/>
      <c r="AO99" s="6"/>
      <c r="AP99" s="6"/>
      <c r="AQ99" s="9"/>
      <c r="AR99" s="9"/>
      <c r="AS99" s="9"/>
      <c r="AT99" s="9"/>
      <c r="AU99" s="9"/>
      <c r="BE99" s="1"/>
      <c r="BG99" s="1"/>
      <c r="BH99" s="1"/>
      <c r="BI99" s="1"/>
      <c r="BJ99" s="1"/>
      <c r="BK99" s="1"/>
      <c r="BL99" s="1"/>
      <c r="BM99" s="1"/>
      <c r="BN99" s="1"/>
    </row>
    <row r="100" spans="2:66" ht="19.5" customHeight="1">
      <c r="B100" s="365"/>
      <c r="C100" s="342"/>
      <c r="D100" s="341"/>
      <c r="E100" s="381"/>
      <c r="F100" s="381"/>
      <c r="G100" s="301" t="s">
        <v>435</v>
      </c>
      <c r="H100" s="302"/>
      <c r="I100" s="37"/>
      <c r="J100" s="37"/>
      <c r="K100" s="37"/>
      <c r="L100" s="37"/>
      <c r="M100" s="37"/>
      <c r="N100" s="37"/>
      <c r="O100" s="37"/>
      <c r="P100" s="37"/>
      <c r="Q100" s="86"/>
      <c r="R100" s="350" t="s">
        <v>220</v>
      </c>
      <c r="S100" s="351"/>
      <c r="T100" s="351"/>
      <c r="U100" s="351"/>
      <c r="V100" s="352"/>
      <c r="W100" s="352"/>
      <c r="X100" s="70" t="s">
        <v>434</v>
      </c>
      <c r="Y100" s="353">
        <f>IF(V100&gt;30,"&gt;30","")</f>
      </c>
      <c r="Z100" s="353"/>
      <c r="AA100" s="70"/>
      <c r="AB100" s="205"/>
      <c r="AC100" s="334"/>
      <c r="AD100" s="142"/>
      <c r="AE100" s="247"/>
      <c r="AF100" s="247"/>
      <c r="AG100" s="247"/>
      <c r="AH100" s="113" t="s">
        <v>221</v>
      </c>
      <c r="AJ100" s="45" t="str">
        <f>IF(V100&gt;0,IF(V100&gt;30,"◆30超過","●適合"),"■未答")</f>
        <v>■未答</v>
      </c>
      <c r="AK100" s="250"/>
      <c r="AL100" s="250"/>
      <c r="AM100" s="250"/>
      <c r="AN100" s="250"/>
      <c r="AO100" s="250"/>
      <c r="AP100" s="250"/>
      <c r="AQ100" s="247"/>
      <c r="AR100" s="247"/>
      <c r="AS100" s="247"/>
      <c r="AT100" s="247"/>
      <c r="AU100" s="247"/>
      <c r="AV100" s="142"/>
      <c r="AW100" s="142"/>
      <c r="AX100" s="142"/>
      <c r="AY100" s="142"/>
      <c r="AZ100" s="142"/>
      <c r="BA100" s="142"/>
      <c r="BB100" s="142"/>
      <c r="BC100" s="142"/>
      <c r="BE100" s="1"/>
      <c r="BG100" s="1"/>
      <c r="BH100" s="1"/>
      <c r="BI100" s="1"/>
      <c r="BJ100" s="1"/>
      <c r="BK100" s="1"/>
      <c r="BL100" s="1"/>
      <c r="BM100" s="1"/>
      <c r="BN100" s="1"/>
    </row>
    <row r="101" spans="2:66" ht="19.5" customHeight="1">
      <c r="B101" s="365"/>
      <c r="C101" s="342"/>
      <c r="D101" s="341"/>
      <c r="E101" s="381"/>
      <c r="F101" s="381"/>
      <c r="G101" s="339" t="s">
        <v>429</v>
      </c>
      <c r="H101" s="340"/>
      <c r="I101" s="172"/>
      <c r="J101" s="106"/>
      <c r="K101" s="106"/>
      <c r="L101" s="106"/>
      <c r="M101" s="106"/>
      <c r="N101" s="106"/>
      <c r="O101" s="106"/>
      <c r="P101" s="106"/>
      <c r="Q101" s="95"/>
      <c r="R101" s="306" t="s">
        <v>360</v>
      </c>
      <c r="S101" s="307"/>
      <c r="T101" s="307"/>
      <c r="U101" s="307"/>
      <c r="V101" s="168" t="s">
        <v>426</v>
      </c>
      <c r="W101" s="49" t="s">
        <v>428</v>
      </c>
      <c r="X101" s="49"/>
      <c r="Y101" s="168" t="s">
        <v>426</v>
      </c>
      <c r="Z101" s="49" t="s">
        <v>427</v>
      </c>
      <c r="AA101" s="49"/>
      <c r="AB101" s="81"/>
      <c r="AC101" s="334"/>
      <c r="AD101" s="142"/>
      <c r="AE101" s="247"/>
      <c r="AF101" s="247"/>
      <c r="AG101" s="247"/>
      <c r="AH101" s="61"/>
      <c r="AI101" s="61"/>
      <c r="AJ101" s="6"/>
      <c r="AK101" s="6"/>
      <c r="AL101" s="37"/>
      <c r="AM101" s="6"/>
      <c r="AN101" s="6"/>
      <c r="AO101" s="6"/>
      <c r="AP101" s="6"/>
      <c r="AQ101" s="6"/>
      <c r="AR101" s="247"/>
      <c r="AS101" s="247"/>
      <c r="AT101" s="247"/>
      <c r="AU101" s="247"/>
      <c r="AV101" s="142"/>
      <c r="AW101" s="142"/>
      <c r="AX101" s="142"/>
      <c r="AY101" s="142"/>
      <c r="AZ101" s="142"/>
      <c r="BA101" s="142"/>
      <c r="BB101" s="142"/>
      <c r="BC101" s="142"/>
      <c r="BE101" s="1"/>
      <c r="BG101" s="1"/>
      <c r="BH101" s="1"/>
      <c r="BI101" s="1"/>
      <c r="BJ101" s="1"/>
      <c r="BK101" s="1"/>
      <c r="BL101" s="1"/>
      <c r="BM101" s="1"/>
      <c r="BN101" s="1"/>
    </row>
    <row r="102" spans="2:66" ht="19.5" customHeight="1">
      <c r="B102" s="365"/>
      <c r="C102" s="342"/>
      <c r="D102" s="341"/>
      <c r="E102" s="381"/>
      <c r="F102" s="381"/>
      <c r="G102" s="345"/>
      <c r="H102" s="346"/>
      <c r="I102" s="174"/>
      <c r="J102" s="95"/>
      <c r="K102" s="95"/>
      <c r="L102" s="95"/>
      <c r="M102" s="95"/>
      <c r="N102" s="168" t="s">
        <v>426</v>
      </c>
      <c r="O102" s="336" t="s">
        <v>336</v>
      </c>
      <c r="P102" s="336"/>
      <c r="Q102" s="336"/>
      <c r="R102" s="332" t="s">
        <v>363</v>
      </c>
      <c r="S102" s="330"/>
      <c r="T102" s="330"/>
      <c r="U102" s="330"/>
      <c r="V102" s="168" t="s">
        <v>426</v>
      </c>
      <c r="W102" s="97" t="s">
        <v>428</v>
      </c>
      <c r="X102" s="97"/>
      <c r="Y102" s="168" t="s">
        <v>426</v>
      </c>
      <c r="Z102" s="97" t="s">
        <v>427</v>
      </c>
      <c r="AA102" s="97"/>
      <c r="AB102" s="99"/>
      <c r="AC102" s="334"/>
      <c r="AE102" s="247"/>
      <c r="AF102" s="9"/>
      <c r="AG102" s="9"/>
      <c r="AH102" s="6"/>
      <c r="AI102" s="6"/>
      <c r="AJ102" s="6"/>
      <c r="AK102" s="6"/>
      <c r="AL102" s="37"/>
      <c r="AM102" s="44"/>
      <c r="AN102" s="44"/>
      <c r="AO102" s="44"/>
      <c r="AP102" s="61"/>
      <c r="AQ102" s="61"/>
      <c r="AR102" s="9"/>
      <c r="AS102" s="9"/>
      <c r="AT102" s="9"/>
      <c r="AU102" s="9"/>
      <c r="BE102" s="1"/>
      <c r="BG102" s="1"/>
      <c r="BH102" s="1"/>
      <c r="BI102" s="1"/>
      <c r="BJ102" s="1"/>
      <c r="BK102" s="1"/>
      <c r="BL102" s="1"/>
      <c r="BM102" s="1"/>
      <c r="BN102" s="1"/>
    </row>
    <row r="103" spans="2:66" ht="19.5" customHeight="1">
      <c r="B103" s="365"/>
      <c r="C103" s="342"/>
      <c r="D103" s="341"/>
      <c r="E103" s="381"/>
      <c r="F103" s="381"/>
      <c r="G103" s="339" t="s">
        <v>452</v>
      </c>
      <c r="H103" s="340"/>
      <c r="I103" s="206" t="s">
        <v>426</v>
      </c>
      <c r="J103" s="336" t="s">
        <v>367</v>
      </c>
      <c r="K103" s="336"/>
      <c r="L103" s="336"/>
      <c r="M103" s="336"/>
      <c r="N103" s="336"/>
      <c r="O103" s="336"/>
      <c r="P103" s="336"/>
      <c r="Q103" s="337"/>
      <c r="R103" s="332" t="s">
        <v>253</v>
      </c>
      <c r="S103" s="330"/>
      <c r="T103" s="330"/>
      <c r="U103" s="330"/>
      <c r="V103" s="168" t="s">
        <v>426</v>
      </c>
      <c r="W103" s="347" t="s">
        <v>254</v>
      </c>
      <c r="X103" s="347"/>
      <c r="Y103" s="168" t="s">
        <v>426</v>
      </c>
      <c r="Z103" s="331" t="s">
        <v>255</v>
      </c>
      <c r="AA103" s="330"/>
      <c r="AB103" s="179"/>
      <c r="AC103" s="334"/>
      <c r="AE103" s="247"/>
      <c r="AF103" s="9"/>
      <c r="AG103" s="9"/>
      <c r="AH103" s="160" t="s">
        <v>164</v>
      </c>
      <c r="AJ103" s="43" t="str">
        <f>IF(V103&amp;Y103="■□","◎過分",IF(V103&amp;Y103="□■","●適合",IF(V103&amp;Y103="□□","■未答","▼矛盾")))</f>
        <v>■未答</v>
      </c>
      <c r="AK103" s="6"/>
      <c r="AL103" s="6"/>
      <c r="AM103" s="6"/>
      <c r="AN103" s="6"/>
      <c r="AO103" s="6"/>
      <c r="AP103" s="6"/>
      <c r="AQ103" s="9"/>
      <c r="AR103" s="9"/>
      <c r="AS103" s="9"/>
      <c r="AT103" s="9"/>
      <c r="AU103" s="9"/>
      <c r="BE103" s="1"/>
      <c r="BG103" s="1"/>
      <c r="BH103" s="1"/>
      <c r="BI103" s="1"/>
      <c r="BJ103" s="1"/>
      <c r="BK103" s="1"/>
      <c r="BL103" s="1"/>
      <c r="BM103" s="1"/>
      <c r="BN103" s="1"/>
    </row>
    <row r="104" spans="2:66" ht="19.5" customHeight="1">
      <c r="B104" s="365"/>
      <c r="C104" s="342"/>
      <c r="D104" s="341"/>
      <c r="E104" s="381"/>
      <c r="F104" s="381"/>
      <c r="G104" s="342"/>
      <c r="H104" s="343"/>
      <c r="I104" s="206" t="s">
        <v>426</v>
      </c>
      <c r="J104" s="336" t="s">
        <v>368</v>
      </c>
      <c r="K104" s="336"/>
      <c r="L104" s="336"/>
      <c r="M104" s="336"/>
      <c r="N104" s="336"/>
      <c r="O104" s="336"/>
      <c r="P104" s="336"/>
      <c r="Q104" s="337"/>
      <c r="R104" s="248"/>
      <c r="S104" s="98"/>
      <c r="T104" s="98"/>
      <c r="U104" s="98"/>
      <c r="V104" s="98"/>
      <c r="W104" s="98"/>
      <c r="X104" s="176"/>
      <c r="Y104" s="176"/>
      <c r="Z104" s="176"/>
      <c r="AA104" s="97"/>
      <c r="AB104" s="99"/>
      <c r="AC104" s="334"/>
      <c r="AE104" s="9"/>
      <c r="AF104" s="9"/>
      <c r="AG104" s="9"/>
      <c r="AH104" s="160"/>
      <c r="AJ104" s="249"/>
      <c r="AK104" s="6"/>
      <c r="AL104" s="6"/>
      <c r="AM104" s="6"/>
      <c r="AN104" s="6"/>
      <c r="AO104" s="6"/>
      <c r="AP104" s="6"/>
      <c r="AQ104" s="9"/>
      <c r="AR104" s="9"/>
      <c r="AS104" s="9"/>
      <c r="AT104" s="9"/>
      <c r="AU104" s="9"/>
      <c r="BE104" s="1"/>
      <c r="BG104" s="1"/>
      <c r="BH104" s="1"/>
      <c r="BI104" s="1"/>
      <c r="BJ104" s="1"/>
      <c r="BK104" s="1"/>
      <c r="BL104" s="1"/>
      <c r="BM104" s="1"/>
      <c r="BN104" s="1"/>
    </row>
    <row r="105" spans="2:66" ht="9.75" customHeight="1">
      <c r="B105" s="365"/>
      <c r="C105" s="342"/>
      <c r="D105" s="341"/>
      <c r="E105" s="392"/>
      <c r="F105" s="392"/>
      <c r="G105" s="345"/>
      <c r="H105" s="346"/>
      <c r="I105" s="186"/>
      <c r="J105" s="207"/>
      <c r="K105" s="207"/>
      <c r="L105" s="207"/>
      <c r="M105" s="207"/>
      <c r="N105" s="207"/>
      <c r="O105" s="207"/>
      <c r="P105" s="207"/>
      <c r="Q105" s="208"/>
      <c r="R105" s="180"/>
      <c r="S105" s="104"/>
      <c r="T105" s="104"/>
      <c r="U105" s="104"/>
      <c r="V105" s="104"/>
      <c r="W105" s="104"/>
      <c r="X105" s="209"/>
      <c r="Y105" s="209"/>
      <c r="Z105" s="209"/>
      <c r="AA105" s="88"/>
      <c r="AB105" s="90"/>
      <c r="AC105" s="335"/>
      <c r="AE105" s="9"/>
      <c r="AF105" s="9"/>
      <c r="AG105" s="9"/>
      <c r="AH105" s="6"/>
      <c r="AI105" s="6"/>
      <c r="AJ105" s="6"/>
      <c r="AK105" s="6"/>
      <c r="AL105" s="6"/>
      <c r="AM105" s="6"/>
      <c r="AN105" s="6"/>
      <c r="AO105" s="6"/>
      <c r="AP105" s="6"/>
      <c r="AQ105" s="9"/>
      <c r="AR105" s="9"/>
      <c r="AS105" s="9"/>
      <c r="AT105" s="9"/>
      <c r="AU105" s="9"/>
      <c r="BE105" s="1"/>
      <c r="BG105" s="1"/>
      <c r="BH105" s="1"/>
      <c r="BI105" s="1"/>
      <c r="BJ105" s="1"/>
      <c r="BK105" s="1"/>
      <c r="BL105" s="1"/>
      <c r="BM105" s="1"/>
      <c r="BN105" s="1"/>
    </row>
    <row r="106" spans="2:66" ht="16.5" customHeight="1">
      <c r="B106" s="365"/>
      <c r="C106" s="342"/>
      <c r="D106" s="341"/>
      <c r="E106" s="338" t="s">
        <v>451</v>
      </c>
      <c r="F106" s="339"/>
      <c r="G106" s="339"/>
      <c r="H106" s="340"/>
      <c r="I106" s="105"/>
      <c r="J106" s="198"/>
      <c r="K106" s="198"/>
      <c r="L106" s="198"/>
      <c r="M106" s="198"/>
      <c r="N106" s="198"/>
      <c r="O106" s="198"/>
      <c r="P106" s="198"/>
      <c r="Q106" s="201"/>
      <c r="R106" s="210"/>
      <c r="S106" s="109"/>
      <c r="T106" s="109"/>
      <c r="U106" s="109"/>
      <c r="V106" s="109"/>
      <c r="W106" s="109"/>
      <c r="X106" s="203"/>
      <c r="Y106" s="203"/>
      <c r="Z106" s="203"/>
      <c r="AA106" s="92"/>
      <c r="AB106" s="80" t="s">
        <v>110</v>
      </c>
      <c r="AC106" s="333"/>
      <c r="AE106" s="42" t="str">
        <f>+N108</f>
        <v>□</v>
      </c>
      <c r="AH106" s="45" t="str">
        <f>IF(AE106&amp;AE107&amp;AE108="■□□","◎無し",IF(AE106&amp;AE107&amp;AE108="□■□","●適合",IF(AE106&amp;AE107&amp;AE108="□□■","◆未達",IF(AE106&amp;AE107&amp;AE108="□□□","■未答","▼矛盾"))))</f>
        <v>■未答</v>
      </c>
      <c r="AI106" s="61"/>
      <c r="AL106" s="37" t="s">
        <v>111</v>
      </c>
      <c r="AM106" s="46" t="s">
        <v>433</v>
      </c>
      <c r="AN106" s="46" t="s">
        <v>432</v>
      </c>
      <c r="AO106" s="46" t="s">
        <v>431</v>
      </c>
      <c r="AP106" s="46" t="s">
        <v>430</v>
      </c>
      <c r="AQ106" s="46" t="s">
        <v>91</v>
      </c>
      <c r="AS106" s="9"/>
      <c r="AT106" s="9"/>
      <c r="AU106" s="9"/>
      <c r="BE106" s="1"/>
      <c r="BG106" s="1"/>
      <c r="BH106" s="1"/>
      <c r="BI106" s="1"/>
      <c r="BJ106" s="1"/>
      <c r="BK106" s="1"/>
      <c r="BL106" s="1"/>
      <c r="BM106" s="1"/>
      <c r="BN106" s="1"/>
    </row>
    <row r="107" spans="2:66" ht="7.5" customHeight="1">
      <c r="B107" s="365"/>
      <c r="C107" s="342"/>
      <c r="D107" s="341"/>
      <c r="E107" s="341"/>
      <c r="F107" s="342"/>
      <c r="G107" s="342"/>
      <c r="H107" s="343"/>
      <c r="I107" s="94"/>
      <c r="J107" s="51"/>
      <c r="K107" s="51"/>
      <c r="L107" s="51"/>
      <c r="M107" s="51"/>
      <c r="N107" s="51"/>
      <c r="O107" s="51"/>
      <c r="P107" s="51"/>
      <c r="Q107" s="52"/>
      <c r="R107" s="56"/>
      <c r="S107" s="49"/>
      <c r="T107" s="49"/>
      <c r="U107" s="49"/>
      <c r="V107" s="49"/>
      <c r="W107" s="49"/>
      <c r="X107" s="49"/>
      <c r="Y107" s="49"/>
      <c r="Z107" s="49"/>
      <c r="AA107" s="49"/>
      <c r="AB107" s="246"/>
      <c r="AC107" s="334"/>
      <c r="AE107" s="1" t="str">
        <f>+I109</f>
        <v>□</v>
      </c>
      <c r="AL107" s="37"/>
      <c r="AM107" s="43" t="s">
        <v>65</v>
      </c>
      <c r="AN107" s="43" t="s">
        <v>66</v>
      </c>
      <c r="AO107" s="43" t="s">
        <v>67</v>
      </c>
      <c r="AP107" s="45" t="s">
        <v>92</v>
      </c>
      <c r="AQ107" s="45" t="s">
        <v>68</v>
      </c>
      <c r="AS107" s="9"/>
      <c r="AT107" s="9"/>
      <c r="AU107" s="9"/>
      <c r="BE107" s="1"/>
      <c r="BG107" s="1"/>
      <c r="BH107" s="1"/>
      <c r="BI107" s="1"/>
      <c r="BJ107" s="1"/>
      <c r="BK107" s="1"/>
      <c r="BL107" s="1"/>
      <c r="BM107" s="1"/>
      <c r="BN107" s="1"/>
    </row>
    <row r="108" spans="2:66" ht="16.5" customHeight="1">
      <c r="B108" s="365"/>
      <c r="C108" s="342"/>
      <c r="D108" s="341"/>
      <c r="E108" s="341"/>
      <c r="F108" s="342"/>
      <c r="G108" s="342"/>
      <c r="H108" s="343"/>
      <c r="I108" s="211"/>
      <c r="J108" s="207"/>
      <c r="K108" s="207"/>
      <c r="L108" s="211"/>
      <c r="M108" s="207"/>
      <c r="N108" s="168" t="s">
        <v>426</v>
      </c>
      <c r="O108" s="336" t="s">
        <v>336</v>
      </c>
      <c r="P108" s="336"/>
      <c r="Q108" s="337"/>
      <c r="R108" s="332" t="s">
        <v>253</v>
      </c>
      <c r="S108" s="330"/>
      <c r="T108" s="330"/>
      <c r="U108" s="330"/>
      <c r="V108" s="168" t="s">
        <v>426</v>
      </c>
      <c r="W108" s="347" t="s">
        <v>254</v>
      </c>
      <c r="X108" s="347"/>
      <c r="Y108" s="168" t="s">
        <v>426</v>
      </c>
      <c r="Z108" s="331" t="s">
        <v>255</v>
      </c>
      <c r="AA108" s="330"/>
      <c r="AB108" s="179"/>
      <c r="AC108" s="334"/>
      <c r="AD108" s="142"/>
      <c r="AE108" s="1" t="str">
        <f>+I110</f>
        <v>□</v>
      </c>
      <c r="AH108" s="160" t="s">
        <v>164</v>
      </c>
      <c r="AJ108" s="43" t="str">
        <f>IF(V108&amp;Y108="■□","◎過分",IF(V108&amp;Y108="□■","●適合",IF(V108&amp;Y108="□□","■未答","▼矛盾")))</f>
        <v>■未答</v>
      </c>
      <c r="AS108" s="247"/>
      <c r="AT108" s="247"/>
      <c r="AU108" s="247"/>
      <c r="AV108" s="142"/>
      <c r="AW108" s="142"/>
      <c r="AX108" s="142"/>
      <c r="AY108" s="142"/>
      <c r="AZ108" s="142"/>
      <c r="BA108" s="142"/>
      <c r="BB108" s="142"/>
      <c r="BC108" s="142"/>
      <c r="BE108" s="1"/>
      <c r="BG108" s="1"/>
      <c r="BH108" s="1"/>
      <c r="BI108" s="1"/>
      <c r="BJ108" s="1"/>
      <c r="BK108" s="1"/>
      <c r="BL108" s="1"/>
      <c r="BM108" s="1"/>
      <c r="BN108" s="1"/>
    </row>
    <row r="109" spans="2:66" ht="16.5" customHeight="1">
      <c r="B109" s="365"/>
      <c r="C109" s="342"/>
      <c r="D109" s="341"/>
      <c r="E109" s="341"/>
      <c r="F109" s="342"/>
      <c r="G109" s="342"/>
      <c r="H109" s="343"/>
      <c r="I109" s="168" t="s">
        <v>436</v>
      </c>
      <c r="J109" s="336" t="s">
        <v>369</v>
      </c>
      <c r="K109" s="336"/>
      <c r="L109" s="336"/>
      <c r="M109" s="336"/>
      <c r="N109" s="336"/>
      <c r="O109" s="336"/>
      <c r="P109" s="336"/>
      <c r="Q109" s="337"/>
      <c r="R109" s="248"/>
      <c r="S109" s="98"/>
      <c r="T109" s="98"/>
      <c r="U109" s="98"/>
      <c r="V109" s="98"/>
      <c r="W109" s="98"/>
      <c r="X109" s="176"/>
      <c r="Y109" s="176"/>
      <c r="Z109" s="176"/>
      <c r="AA109" s="97"/>
      <c r="AB109" s="99"/>
      <c r="AC109" s="334"/>
      <c r="AE109" s="247"/>
      <c r="AF109" s="9"/>
      <c r="AG109" s="9"/>
      <c r="AH109" s="160"/>
      <c r="AJ109" s="6"/>
      <c r="AK109" s="6"/>
      <c r="AL109" s="37"/>
      <c r="AM109" s="44"/>
      <c r="AN109" s="44"/>
      <c r="AO109" s="44"/>
      <c r="AP109" s="61"/>
      <c r="AQ109" s="61"/>
      <c r="AR109" s="9"/>
      <c r="AS109" s="9"/>
      <c r="AT109" s="9"/>
      <c r="AU109" s="9"/>
      <c r="BE109" s="1"/>
      <c r="BG109" s="1"/>
      <c r="BH109" s="1"/>
      <c r="BI109" s="1"/>
      <c r="BJ109" s="1"/>
      <c r="BK109" s="1"/>
      <c r="BL109" s="1"/>
      <c r="BM109" s="1"/>
      <c r="BN109" s="1"/>
    </row>
    <row r="110" spans="2:66" ht="16.5" customHeight="1">
      <c r="B110" s="365"/>
      <c r="C110" s="342"/>
      <c r="D110" s="341"/>
      <c r="E110" s="341"/>
      <c r="F110" s="345"/>
      <c r="G110" s="345"/>
      <c r="H110" s="346"/>
      <c r="I110" s="170" t="s">
        <v>436</v>
      </c>
      <c r="J110" s="348" t="s">
        <v>371</v>
      </c>
      <c r="K110" s="348"/>
      <c r="L110" s="348"/>
      <c r="M110" s="348"/>
      <c r="N110" s="348"/>
      <c r="O110" s="348"/>
      <c r="P110" s="348"/>
      <c r="Q110" s="349"/>
      <c r="R110" s="87"/>
      <c r="S110" s="88"/>
      <c r="T110" s="88"/>
      <c r="U110" s="88"/>
      <c r="V110" s="88"/>
      <c r="W110" s="88"/>
      <c r="X110" s="88"/>
      <c r="Y110" s="88"/>
      <c r="Z110" s="88"/>
      <c r="AA110" s="88"/>
      <c r="AB110" s="90"/>
      <c r="AC110" s="334"/>
      <c r="AE110" s="247"/>
      <c r="AF110" s="9"/>
      <c r="AG110" s="9"/>
      <c r="AH110" s="6"/>
      <c r="AI110" s="6"/>
      <c r="AJ110" s="6"/>
      <c r="AK110" s="6"/>
      <c r="AL110" s="6"/>
      <c r="AM110" s="6"/>
      <c r="AN110" s="6"/>
      <c r="AO110" s="6"/>
      <c r="AP110" s="6"/>
      <c r="AQ110" s="9"/>
      <c r="AR110" s="9"/>
      <c r="AS110" s="9"/>
      <c r="AT110" s="9"/>
      <c r="AU110" s="9"/>
      <c r="BE110" s="1"/>
      <c r="BG110" s="1"/>
      <c r="BH110" s="1"/>
      <c r="BI110" s="1"/>
      <c r="BJ110" s="1"/>
      <c r="BK110" s="1"/>
      <c r="BL110" s="1"/>
      <c r="BM110" s="1"/>
      <c r="BN110" s="1"/>
    </row>
    <row r="111" spans="2:66" ht="12" customHeight="1">
      <c r="B111" s="365"/>
      <c r="C111" s="342"/>
      <c r="D111" s="341"/>
      <c r="E111" s="381"/>
      <c r="F111" s="339" t="s">
        <v>450</v>
      </c>
      <c r="G111" s="339"/>
      <c r="H111" s="340"/>
      <c r="I111" s="106"/>
      <c r="J111" s="106"/>
      <c r="K111" s="106"/>
      <c r="L111" s="106"/>
      <c r="M111" s="106"/>
      <c r="N111" s="106"/>
      <c r="O111" s="106"/>
      <c r="P111" s="106"/>
      <c r="Q111" s="107"/>
      <c r="R111" s="383" t="s">
        <v>372</v>
      </c>
      <c r="S111" s="384"/>
      <c r="T111" s="384"/>
      <c r="U111" s="384"/>
      <c r="V111" s="384"/>
      <c r="W111" s="384"/>
      <c r="X111" s="384"/>
      <c r="Y111" s="384"/>
      <c r="Z111" s="384"/>
      <c r="AA111" s="384"/>
      <c r="AB111" s="385"/>
      <c r="AC111" s="334"/>
      <c r="AE111" s="42" t="str">
        <f>+I112</f>
        <v>□</v>
      </c>
      <c r="AH111" s="43" t="str">
        <f>IF(AE111&amp;AE112="■□","◎避け",IF(AE111&amp;AE112="□■","●無し",IF(AE111&amp;AE112="□□","■未答","▼矛盾")))</f>
        <v>■未答</v>
      </c>
      <c r="AI111" s="44"/>
      <c r="AL111" s="37" t="s">
        <v>87</v>
      </c>
      <c r="AM111" s="46" t="s">
        <v>448</v>
      </c>
      <c r="AN111" s="46" t="s">
        <v>447</v>
      </c>
      <c r="AO111" s="46" t="s">
        <v>446</v>
      </c>
      <c r="AP111" s="46" t="s">
        <v>91</v>
      </c>
      <c r="AQ111" s="9"/>
      <c r="AR111" s="9"/>
      <c r="AS111" s="9"/>
      <c r="AT111" s="9"/>
      <c r="AU111" s="9"/>
      <c r="BE111" s="1"/>
      <c r="BG111" s="1"/>
      <c r="BH111" s="1"/>
      <c r="BI111" s="1"/>
      <c r="BJ111" s="1"/>
      <c r="BK111" s="1"/>
      <c r="BL111" s="1"/>
      <c r="BM111" s="1"/>
      <c r="BN111" s="1"/>
    </row>
    <row r="112" spans="2:66" ht="12" customHeight="1">
      <c r="B112" s="365"/>
      <c r="C112" s="342"/>
      <c r="D112" s="341"/>
      <c r="E112" s="381"/>
      <c r="F112" s="342"/>
      <c r="G112" s="342"/>
      <c r="H112" s="343"/>
      <c r="I112" s="168" t="s">
        <v>436</v>
      </c>
      <c r="J112" s="336" t="s">
        <v>373</v>
      </c>
      <c r="K112" s="336"/>
      <c r="L112" s="336"/>
      <c r="M112" s="336"/>
      <c r="N112" s="336"/>
      <c r="O112" s="336"/>
      <c r="P112" s="336"/>
      <c r="Q112" s="337"/>
      <c r="R112" s="386"/>
      <c r="S112" s="387"/>
      <c r="T112" s="387"/>
      <c r="U112" s="387"/>
      <c r="V112" s="387"/>
      <c r="W112" s="387"/>
      <c r="X112" s="387"/>
      <c r="Y112" s="387"/>
      <c r="Z112" s="387"/>
      <c r="AA112" s="387"/>
      <c r="AB112" s="388"/>
      <c r="AC112" s="334"/>
      <c r="AE112" s="1" t="str">
        <f>+I113</f>
        <v>□</v>
      </c>
      <c r="AM112" s="43" t="s">
        <v>374</v>
      </c>
      <c r="AN112" s="43" t="s">
        <v>375</v>
      </c>
      <c r="AO112" s="45" t="s">
        <v>92</v>
      </c>
      <c r="AP112" s="45" t="s">
        <v>68</v>
      </c>
      <c r="AQ112" s="9"/>
      <c r="AR112" s="9"/>
      <c r="AS112" s="9"/>
      <c r="AT112" s="9"/>
      <c r="AU112" s="9"/>
      <c r="BE112" s="1"/>
      <c r="BG112" s="1"/>
      <c r="BH112" s="1"/>
      <c r="BI112" s="1"/>
      <c r="BJ112" s="1"/>
      <c r="BK112" s="1"/>
      <c r="BL112" s="1"/>
      <c r="BM112" s="1"/>
      <c r="BN112" s="1"/>
    </row>
    <row r="113" spans="2:66" ht="12" customHeight="1">
      <c r="B113" s="365"/>
      <c r="C113" s="342"/>
      <c r="D113" s="341"/>
      <c r="E113" s="381"/>
      <c r="F113" s="342"/>
      <c r="G113" s="342"/>
      <c r="H113" s="343"/>
      <c r="I113" s="168" t="s">
        <v>436</v>
      </c>
      <c r="J113" s="336" t="s">
        <v>376</v>
      </c>
      <c r="K113" s="336"/>
      <c r="L113" s="336"/>
      <c r="M113" s="336"/>
      <c r="N113" s="336"/>
      <c r="O113" s="336"/>
      <c r="P113" s="336"/>
      <c r="Q113" s="337"/>
      <c r="R113" s="386"/>
      <c r="S113" s="387"/>
      <c r="T113" s="387"/>
      <c r="U113" s="387"/>
      <c r="V113" s="387"/>
      <c r="W113" s="387"/>
      <c r="X113" s="387"/>
      <c r="Y113" s="387"/>
      <c r="Z113" s="387"/>
      <c r="AA113" s="387"/>
      <c r="AB113" s="388"/>
      <c r="AC113" s="334"/>
      <c r="AQ113" s="6"/>
      <c r="AR113" s="9"/>
      <c r="AS113" s="9"/>
      <c r="AT113" s="9"/>
      <c r="AU113" s="9"/>
      <c r="BE113" s="1"/>
      <c r="BG113" s="1"/>
      <c r="BH113" s="1"/>
      <c r="BI113" s="1"/>
      <c r="BJ113" s="1"/>
      <c r="BK113" s="1"/>
      <c r="BL113" s="1"/>
      <c r="BM113" s="1"/>
      <c r="BN113" s="1"/>
    </row>
    <row r="114" spans="2:66" ht="26.25" customHeight="1">
      <c r="B114" s="365"/>
      <c r="C114" s="342"/>
      <c r="D114" s="341"/>
      <c r="E114" s="381"/>
      <c r="F114" s="345"/>
      <c r="G114" s="345"/>
      <c r="H114" s="346"/>
      <c r="I114" s="101"/>
      <c r="J114" s="101"/>
      <c r="K114" s="101"/>
      <c r="L114" s="101"/>
      <c r="M114" s="101"/>
      <c r="N114" s="101"/>
      <c r="O114" s="101"/>
      <c r="P114" s="101"/>
      <c r="Q114" s="102"/>
      <c r="R114" s="389"/>
      <c r="S114" s="390"/>
      <c r="T114" s="390"/>
      <c r="U114" s="390"/>
      <c r="V114" s="390"/>
      <c r="W114" s="390"/>
      <c r="X114" s="390"/>
      <c r="Y114" s="390"/>
      <c r="Z114" s="390"/>
      <c r="AA114" s="390"/>
      <c r="AB114" s="391"/>
      <c r="AC114" s="334"/>
      <c r="AE114" s="9"/>
      <c r="AF114" s="9"/>
      <c r="AG114" s="9"/>
      <c r="AH114" s="6"/>
      <c r="AI114" s="6"/>
      <c r="AJ114" s="6"/>
      <c r="AK114" s="6"/>
      <c r="AL114" s="37"/>
      <c r="AM114" s="44"/>
      <c r="AN114" s="44"/>
      <c r="AO114" s="44"/>
      <c r="AP114" s="61"/>
      <c r="AQ114" s="61"/>
      <c r="AR114" s="9"/>
      <c r="AS114" s="9"/>
      <c r="AT114" s="9"/>
      <c r="AU114" s="9"/>
      <c r="BE114" s="1"/>
      <c r="BG114" s="1"/>
      <c r="BH114" s="1"/>
      <c r="BI114" s="1"/>
      <c r="BJ114" s="1"/>
      <c r="BK114" s="1"/>
      <c r="BL114" s="1"/>
      <c r="BM114" s="1"/>
      <c r="BN114" s="1"/>
    </row>
    <row r="115" spans="2:66" ht="12" customHeight="1">
      <c r="B115" s="365"/>
      <c r="C115" s="342"/>
      <c r="D115" s="341"/>
      <c r="E115" s="381"/>
      <c r="F115" s="339" t="s">
        <v>449</v>
      </c>
      <c r="G115" s="339"/>
      <c r="H115" s="340"/>
      <c r="I115" s="106"/>
      <c r="J115" s="106"/>
      <c r="K115" s="106"/>
      <c r="L115" s="106"/>
      <c r="M115" s="106"/>
      <c r="N115" s="106"/>
      <c r="O115" s="106"/>
      <c r="P115" s="106"/>
      <c r="Q115" s="107"/>
      <c r="R115" s="383" t="s">
        <v>372</v>
      </c>
      <c r="S115" s="384"/>
      <c r="T115" s="384"/>
      <c r="U115" s="384"/>
      <c r="V115" s="384"/>
      <c r="W115" s="384"/>
      <c r="X115" s="384"/>
      <c r="Y115" s="384"/>
      <c r="Z115" s="384"/>
      <c r="AA115" s="384"/>
      <c r="AB115" s="385"/>
      <c r="AC115" s="334"/>
      <c r="AE115" s="42" t="str">
        <f>+I116</f>
        <v>□</v>
      </c>
      <c r="AH115" s="43" t="str">
        <f>IF(AE115&amp;AE116="■□","◎避け",IF(AE115&amp;AE116="□■","●無し",IF(AE115&amp;AE116="□□","■未答","▼矛盾")))</f>
        <v>■未答</v>
      </c>
      <c r="AI115" s="44"/>
      <c r="AL115" s="37" t="s">
        <v>87</v>
      </c>
      <c r="AM115" s="46" t="s">
        <v>448</v>
      </c>
      <c r="AN115" s="46" t="s">
        <v>447</v>
      </c>
      <c r="AO115" s="46" t="s">
        <v>446</v>
      </c>
      <c r="AP115" s="46" t="s">
        <v>91</v>
      </c>
      <c r="AR115" s="9"/>
      <c r="AS115" s="9"/>
      <c r="AT115" s="9"/>
      <c r="AU115" s="9"/>
      <c r="BE115" s="1"/>
      <c r="BG115" s="1"/>
      <c r="BH115" s="1"/>
      <c r="BI115" s="1"/>
      <c r="BJ115" s="1"/>
      <c r="BK115" s="1"/>
      <c r="BL115" s="1"/>
      <c r="BM115" s="1"/>
      <c r="BN115" s="1"/>
    </row>
    <row r="116" spans="2:66" ht="12" customHeight="1">
      <c r="B116" s="365"/>
      <c r="C116" s="342"/>
      <c r="D116" s="341"/>
      <c r="E116" s="381"/>
      <c r="F116" s="342"/>
      <c r="G116" s="342"/>
      <c r="H116" s="343"/>
      <c r="I116" s="168" t="s">
        <v>436</v>
      </c>
      <c r="J116" s="336" t="s">
        <v>373</v>
      </c>
      <c r="K116" s="336"/>
      <c r="L116" s="336"/>
      <c r="M116" s="336"/>
      <c r="N116" s="336"/>
      <c r="O116" s="336"/>
      <c r="P116" s="336"/>
      <c r="Q116" s="337"/>
      <c r="R116" s="386"/>
      <c r="S116" s="387"/>
      <c r="T116" s="387"/>
      <c r="U116" s="387"/>
      <c r="V116" s="387"/>
      <c r="W116" s="387"/>
      <c r="X116" s="387"/>
      <c r="Y116" s="387"/>
      <c r="Z116" s="387"/>
      <c r="AA116" s="387"/>
      <c r="AB116" s="388"/>
      <c r="AC116" s="334"/>
      <c r="AE116" s="1" t="str">
        <f>+I117</f>
        <v>□</v>
      </c>
      <c r="AM116" s="43" t="s">
        <v>374</v>
      </c>
      <c r="AN116" s="43" t="s">
        <v>375</v>
      </c>
      <c r="AO116" s="45" t="s">
        <v>92</v>
      </c>
      <c r="AP116" s="45" t="s">
        <v>68</v>
      </c>
      <c r="AR116" s="9"/>
      <c r="AS116" s="9"/>
      <c r="AT116" s="9"/>
      <c r="AU116" s="9"/>
      <c r="BE116" s="1"/>
      <c r="BG116" s="1"/>
      <c r="BH116" s="1"/>
      <c r="BI116" s="1"/>
      <c r="BJ116" s="1"/>
      <c r="BK116" s="1"/>
      <c r="BL116" s="1"/>
      <c r="BM116" s="1"/>
      <c r="BN116" s="1"/>
    </row>
    <row r="117" spans="2:66" ht="12" customHeight="1">
      <c r="B117" s="365"/>
      <c r="C117" s="342"/>
      <c r="D117" s="341"/>
      <c r="E117" s="381"/>
      <c r="F117" s="342"/>
      <c r="G117" s="342"/>
      <c r="H117" s="343"/>
      <c r="I117" s="168" t="s">
        <v>436</v>
      </c>
      <c r="J117" s="336" t="s">
        <v>376</v>
      </c>
      <c r="K117" s="336"/>
      <c r="L117" s="336"/>
      <c r="M117" s="336"/>
      <c r="N117" s="336"/>
      <c r="O117" s="336"/>
      <c r="P117" s="336"/>
      <c r="Q117" s="337"/>
      <c r="R117" s="386"/>
      <c r="S117" s="387"/>
      <c r="T117" s="387"/>
      <c r="U117" s="387"/>
      <c r="V117" s="387"/>
      <c r="W117" s="387"/>
      <c r="X117" s="387"/>
      <c r="Y117" s="387"/>
      <c r="Z117" s="387"/>
      <c r="AA117" s="387"/>
      <c r="AB117" s="388"/>
      <c r="AC117" s="334"/>
      <c r="AR117" s="9"/>
      <c r="AS117" s="9"/>
      <c r="AT117" s="9"/>
      <c r="AU117" s="9"/>
      <c r="BE117" s="1"/>
      <c r="BG117" s="1"/>
      <c r="BH117" s="1"/>
      <c r="BI117" s="1"/>
      <c r="BJ117" s="1"/>
      <c r="BK117" s="1"/>
      <c r="BL117" s="1"/>
      <c r="BM117" s="1"/>
      <c r="BN117" s="1"/>
    </row>
    <row r="118" spans="2:66" ht="19.5" customHeight="1">
      <c r="B118" s="397"/>
      <c r="C118" s="345"/>
      <c r="D118" s="344"/>
      <c r="E118" s="392"/>
      <c r="F118" s="345"/>
      <c r="G118" s="345"/>
      <c r="H118" s="346"/>
      <c r="I118" s="101"/>
      <c r="J118" s="101"/>
      <c r="K118" s="101"/>
      <c r="L118" s="101"/>
      <c r="M118" s="101"/>
      <c r="N118" s="101"/>
      <c r="O118" s="101"/>
      <c r="P118" s="101"/>
      <c r="Q118" s="102"/>
      <c r="R118" s="389"/>
      <c r="S118" s="390"/>
      <c r="T118" s="390"/>
      <c r="U118" s="390"/>
      <c r="V118" s="390"/>
      <c r="W118" s="390"/>
      <c r="X118" s="390"/>
      <c r="Y118" s="390"/>
      <c r="Z118" s="390"/>
      <c r="AA118" s="390"/>
      <c r="AB118" s="391"/>
      <c r="AC118" s="335"/>
      <c r="AE118" s="9"/>
      <c r="AF118" s="9"/>
      <c r="AG118" s="9"/>
      <c r="AH118" s="6"/>
      <c r="AI118" s="6"/>
      <c r="AJ118" s="6"/>
      <c r="AK118" s="6"/>
      <c r="AL118" s="6"/>
      <c r="AM118" s="6"/>
      <c r="AN118" s="6"/>
      <c r="AO118" s="6"/>
      <c r="AP118" s="6"/>
      <c r="AQ118" s="9"/>
      <c r="AR118" s="9"/>
      <c r="AS118" s="9"/>
      <c r="AT118" s="9"/>
      <c r="AU118" s="9"/>
      <c r="BE118" s="1"/>
      <c r="BG118" s="1"/>
      <c r="BH118" s="1"/>
      <c r="BI118" s="1"/>
      <c r="BJ118" s="1"/>
      <c r="BK118" s="1"/>
      <c r="BL118" s="1"/>
      <c r="BM118" s="1"/>
      <c r="BN118" s="1"/>
    </row>
    <row r="119" spans="2:66" ht="17.25" customHeight="1">
      <c r="B119" s="365" t="s">
        <v>445</v>
      </c>
      <c r="C119" s="377"/>
      <c r="D119" s="323" t="s">
        <v>444</v>
      </c>
      <c r="E119" s="324"/>
      <c r="F119" s="324"/>
      <c r="G119" s="324"/>
      <c r="H119" s="325"/>
      <c r="I119" s="94"/>
      <c r="J119" s="51"/>
      <c r="K119" s="51"/>
      <c r="L119" s="51"/>
      <c r="M119" s="51"/>
      <c r="N119" s="51"/>
      <c r="O119" s="51"/>
      <c r="P119" s="51"/>
      <c r="Q119" s="52"/>
      <c r="R119" s="56"/>
      <c r="S119" s="49"/>
      <c r="T119" s="49"/>
      <c r="U119" s="49"/>
      <c r="V119" s="49"/>
      <c r="W119" s="49"/>
      <c r="X119" s="49"/>
      <c r="Y119" s="49"/>
      <c r="Z119" s="49"/>
      <c r="AA119" s="49"/>
      <c r="AB119" s="177" t="s">
        <v>110</v>
      </c>
      <c r="AC119" s="335"/>
      <c r="AE119" s="42" t="str">
        <f>+I122</f>
        <v>□</v>
      </c>
      <c r="AH119" s="45" t="str">
        <f>IF(AE119&amp;AE120&amp;AE121="■□□","◎無し",IF(AE119&amp;AE120&amp;AE121="□■□","●適合",IF(AE119&amp;AE120&amp;AE121="□□■","◆未達",IF(AE119&amp;AE120&amp;AE121="□□□","■未答","▼矛盾"))))</f>
        <v>■未答</v>
      </c>
      <c r="AI119" s="61"/>
      <c r="AL119" s="37" t="s">
        <v>111</v>
      </c>
      <c r="AM119" s="46" t="s">
        <v>433</v>
      </c>
      <c r="AN119" s="46" t="s">
        <v>432</v>
      </c>
      <c r="AO119" s="46" t="s">
        <v>431</v>
      </c>
      <c r="AP119" s="46" t="s">
        <v>430</v>
      </c>
      <c r="AQ119" s="46" t="s">
        <v>91</v>
      </c>
      <c r="AS119" s="9"/>
      <c r="AT119" s="9"/>
      <c r="AU119" s="9"/>
      <c r="BE119" s="1"/>
      <c r="BG119" s="1"/>
      <c r="BH119" s="1"/>
      <c r="BI119" s="1"/>
      <c r="BJ119" s="1"/>
      <c r="BK119" s="1"/>
      <c r="BL119" s="1"/>
      <c r="BM119" s="1"/>
      <c r="BN119" s="1"/>
    </row>
    <row r="120" spans="2:66" ht="7.5" customHeight="1">
      <c r="B120" s="365"/>
      <c r="C120" s="377"/>
      <c r="D120" s="323"/>
      <c r="E120" s="324"/>
      <c r="F120" s="324"/>
      <c r="G120" s="324"/>
      <c r="H120" s="325"/>
      <c r="I120" s="94"/>
      <c r="J120" s="51"/>
      <c r="K120" s="51"/>
      <c r="L120" s="51"/>
      <c r="M120" s="51"/>
      <c r="N120" s="51"/>
      <c r="O120" s="51"/>
      <c r="P120" s="51"/>
      <c r="Q120" s="52"/>
      <c r="R120" s="56"/>
      <c r="S120" s="49"/>
      <c r="T120" s="49"/>
      <c r="U120" s="49"/>
      <c r="V120" s="49"/>
      <c r="W120" s="49"/>
      <c r="X120" s="49"/>
      <c r="Y120" s="49"/>
      <c r="Z120" s="49"/>
      <c r="AA120" s="49"/>
      <c r="AB120" s="246"/>
      <c r="AC120" s="380"/>
      <c r="AE120" s="1" t="str">
        <f>+I124</f>
        <v>□</v>
      </c>
      <c r="AL120" s="37"/>
      <c r="AM120" s="43" t="s">
        <v>65</v>
      </c>
      <c r="AN120" s="43" t="s">
        <v>66</v>
      </c>
      <c r="AO120" s="43" t="s">
        <v>67</v>
      </c>
      <c r="AP120" s="45" t="s">
        <v>92</v>
      </c>
      <c r="AQ120" s="45" t="s">
        <v>68</v>
      </c>
      <c r="AS120" s="9"/>
      <c r="AT120" s="9"/>
      <c r="AU120" s="9"/>
      <c r="BE120" s="1"/>
      <c r="BG120" s="1"/>
      <c r="BH120" s="1"/>
      <c r="BI120" s="1"/>
      <c r="BJ120" s="1"/>
      <c r="BK120" s="1"/>
      <c r="BL120" s="1"/>
      <c r="BM120" s="1"/>
      <c r="BN120" s="1"/>
    </row>
    <row r="121" spans="2:66" ht="18" customHeight="1">
      <c r="B121" s="365"/>
      <c r="C121" s="377"/>
      <c r="D121" s="323"/>
      <c r="E121" s="324"/>
      <c r="F121" s="324"/>
      <c r="G121" s="324"/>
      <c r="H121" s="325"/>
      <c r="I121" s="94"/>
      <c r="J121" s="51"/>
      <c r="K121" s="51"/>
      <c r="L121" s="51"/>
      <c r="M121" s="51"/>
      <c r="N121" s="51"/>
      <c r="O121" s="51"/>
      <c r="P121" s="51"/>
      <c r="Q121" s="52"/>
      <c r="R121" s="40" t="s">
        <v>426</v>
      </c>
      <c r="S121" s="307" t="s">
        <v>378</v>
      </c>
      <c r="T121" s="307"/>
      <c r="U121" s="307"/>
      <c r="V121" s="307"/>
      <c r="W121" s="307"/>
      <c r="X121" s="307"/>
      <c r="Y121" s="307"/>
      <c r="Z121" s="307"/>
      <c r="AA121" s="307"/>
      <c r="AB121" s="329"/>
      <c r="AC121" s="380"/>
      <c r="AE121" s="1" t="str">
        <f>+I125</f>
        <v>□</v>
      </c>
      <c r="AS121" s="9"/>
      <c r="AT121" s="9"/>
      <c r="AU121" s="9"/>
      <c r="BE121" s="1"/>
      <c r="BG121" s="1"/>
      <c r="BH121" s="1"/>
      <c r="BI121" s="1"/>
      <c r="BJ121" s="1"/>
      <c r="BK121" s="1"/>
      <c r="BL121" s="1"/>
      <c r="BM121" s="1"/>
      <c r="BN121" s="1"/>
    </row>
    <row r="122" spans="2:66" ht="18" customHeight="1">
      <c r="B122" s="365"/>
      <c r="C122" s="377"/>
      <c r="D122" s="323"/>
      <c r="E122" s="324"/>
      <c r="F122" s="324"/>
      <c r="G122" s="324"/>
      <c r="H122" s="325"/>
      <c r="I122" s="63" t="s">
        <v>436</v>
      </c>
      <c r="J122" s="37" t="s">
        <v>379</v>
      </c>
      <c r="K122" s="37"/>
      <c r="L122" s="37"/>
      <c r="M122" s="37"/>
      <c r="N122" s="37"/>
      <c r="O122" s="37"/>
      <c r="P122" s="37"/>
      <c r="Q122" s="39"/>
      <c r="R122" s="40" t="s">
        <v>426</v>
      </c>
      <c r="S122" s="330" t="s">
        <v>380</v>
      </c>
      <c r="T122" s="330"/>
      <c r="U122" s="330"/>
      <c r="V122" s="330"/>
      <c r="W122" s="330"/>
      <c r="X122" s="330"/>
      <c r="Y122" s="330"/>
      <c r="Z122" s="330"/>
      <c r="AA122" s="330"/>
      <c r="AB122" s="331"/>
      <c r="AC122" s="380"/>
      <c r="AS122" s="9"/>
      <c r="AT122" s="9"/>
      <c r="AU122" s="9"/>
      <c r="BE122" s="1"/>
      <c r="BG122" s="1"/>
      <c r="BH122" s="1"/>
      <c r="BI122" s="1"/>
      <c r="BJ122" s="1"/>
      <c r="BK122" s="1"/>
      <c r="BL122" s="1"/>
      <c r="BM122" s="1"/>
      <c r="BN122" s="1"/>
    </row>
    <row r="123" spans="2:66" ht="17.25" customHeight="1">
      <c r="B123" s="365"/>
      <c r="C123" s="377"/>
      <c r="D123" s="323"/>
      <c r="E123" s="324"/>
      <c r="F123" s="324"/>
      <c r="G123" s="324"/>
      <c r="H123" s="325"/>
      <c r="I123" s="94"/>
      <c r="J123" s="37"/>
      <c r="K123" s="37"/>
      <c r="L123" s="37"/>
      <c r="M123" s="37"/>
      <c r="N123" s="37"/>
      <c r="O123" s="37"/>
      <c r="P123" s="37"/>
      <c r="Q123" s="39"/>
      <c r="R123" s="48"/>
      <c r="S123" s="330"/>
      <c r="T123" s="330"/>
      <c r="U123" s="330"/>
      <c r="V123" s="330"/>
      <c r="W123" s="330"/>
      <c r="X123" s="330"/>
      <c r="Y123" s="330"/>
      <c r="Z123" s="330"/>
      <c r="AA123" s="330"/>
      <c r="AB123" s="331"/>
      <c r="AC123" s="380"/>
      <c r="AE123" s="9"/>
      <c r="AF123" s="9"/>
      <c r="AG123" s="9"/>
      <c r="AH123" s="6"/>
      <c r="AI123" s="6"/>
      <c r="AJ123" s="6"/>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365"/>
      <c r="C124" s="377"/>
      <c r="D124" s="381"/>
      <c r="E124" s="300" t="s">
        <v>54</v>
      </c>
      <c r="F124" s="301"/>
      <c r="G124" s="301"/>
      <c r="H124" s="302"/>
      <c r="I124" s="63" t="s">
        <v>426</v>
      </c>
      <c r="J124" s="37" t="s">
        <v>188</v>
      </c>
      <c r="K124" s="37"/>
      <c r="L124" s="37"/>
      <c r="M124" s="37"/>
      <c r="N124" s="37"/>
      <c r="O124" s="37"/>
      <c r="P124" s="37"/>
      <c r="Q124" s="39"/>
      <c r="R124" s="332" t="s">
        <v>280</v>
      </c>
      <c r="S124" s="330"/>
      <c r="T124" s="330"/>
      <c r="U124" s="330"/>
      <c r="V124" s="330"/>
      <c r="W124" s="330"/>
      <c r="X124" s="330"/>
      <c r="Y124" s="299"/>
      <c r="Z124" s="299"/>
      <c r="AA124" s="97" t="s">
        <v>434</v>
      </c>
      <c r="AB124" s="99"/>
      <c r="AC124" s="380"/>
      <c r="AE124" s="9"/>
      <c r="AF124" s="9"/>
      <c r="AG124" s="9"/>
      <c r="AH124" s="113" t="s">
        <v>282</v>
      </c>
      <c r="AJ124" s="45" t="str">
        <f>IF(Y124&gt;0,IF(Y124&lt;650,"腰1100",IF(Y124&gt;=1100,"基準なし","床1100")),"■未答")</f>
        <v>■未答</v>
      </c>
      <c r="AK124" s="6"/>
      <c r="AL124" s="37"/>
      <c r="AM124" s="6"/>
      <c r="AN124" s="6"/>
      <c r="AO124" s="6"/>
      <c r="AP124" s="6"/>
      <c r="AQ124" s="9"/>
      <c r="AR124" s="9"/>
      <c r="AS124" s="9"/>
      <c r="AT124" s="9"/>
      <c r="AU124" s="9"/>
      <c r="BE124" s="1"/>
      <c r="BG124" s="1"/>
      <c r="BH124" s="1"/>
      <c r="BI124" s="1"/>
      <c r="BJ124" s="1"/>
      <c r="BK124" s="1"/>
      <c r="BL124" s="1"/>
      <c r="BM124" s="1"/>
      <c r="BN124" s="1"/>
    </row>
    <row r="125" spans="2:66" ht="19.5" customHeight="1">
      <c r="B125" s="365"/>
      <c r="C125" s="377"/>
      <c r="D125" s="381"/>
      <c r="E125" s="300"/>
      <c r="F125" s="301"/>
      <c r="G125" s="301"/>
      <c r="H125" s="302"/>
      <c r="I125" s="63" t="s">
        <v>426</v>
      </c>
      <c r="J125" s="37" t="s">
        <v>284</v>
      </c>
      <c r="K125" s="37"/>
      <c r="L125" s="37"/>
      <c r="M125" s="37"/>
      <c r="N125" s="37"/>
      <c r="O125" s="37"/>
      <c r="P125" s="37"/>
      <c r="Q125" s="39"/>
      <c r="R125" s="332" t="s">
        <v>285</v>
      </c>
      <c r="S125" s="330"/>
      <c r="T125" s="330"/>
      <c r="U125" s="330"/>
      <c r="V125" s="330"/>
      <c r="W125" s="330"/>
      <c r="X125" s="330"/>
      <c r="Y125" s="299"/>
      <c r="Z125" s="299"/>
      <c r="AA125" s="97" t="s">
        <v>434</v>
      </c>
      <c r="AB125" s="99"/>
      <c r="AC125" s="380"/>
      <c r="AE125" s="9"/>
      <c r="AF125" s="9"/>
      <c r="AG125" s="9"/>
      <c r="AH125" s="113" t="s">
        <v>286</v>
      </c>
      <c r="AJ125" s="45" t="str">
        <f>IF(Y125&gt;0,IF(Y124&lt;650,IF(Y125&lt;1100,"◆未達","●適合"),IF(Y124&gt;=1100,"基準なし","◎不問")),"■未答")</f>
        <v>■未答</v>
      </c>
      <c r="AK125" s="6"/>
      <c r="AL125" s="6"/>
      <c r="AM125" s="44"/>
      <c r="AN125" s="44"/>
      <c r="AO125" s="61"/>
      <c r="AP125" s="61"/>
      <c r="AQ125" s="9"/>
      <c r="AR125" s="9"/>
      <c r="AS125" s="9"/>
      <c r="AT125" s="9"/>
      <c r="AU125" s="9"/>
      <c r="BE125" s="1"/>
      <c r="BG125" s="1"/>
      <c r="BH125" s="1"/>
      <c r="BI125" s="1"/>
      <c r="BJ125" s="1"/>
      <c r="BK125" s="1"/>
      <c r="BL125" s="1"/>
      <c r="BM125" s="1"/>
      <c r="BN125" s="1"/>
    </row>
    <row r="126" spans="2:66" ht="19.5" customHeight="1">
      <c r="B126" s="365"/>
      <c r="C126" s="377"/>
      <c r="D126" s="381"/>
      <c r="E126" s="300"/>
      <c r="F126" s="301"/>
      <c r="G126" s="301"/>
      <c r="H126" s="302"/>
      <c r="I126" s="37"/>
      <c r="J126" s="37"/>
      <c r="K126" s="37"/>
      <c r="L126" s="37"/>
      <c r="M126" s="37"/>
      <c r="N126" s="37"/>
      <c r="O126" s="37"/>
      <c r="P126" s="37"/>
      <c r="Q126" s="39"/>
      <c r="R126" s="157" t="s">
        <v>287</v>
      </c>
      <c r="S126" s="97"/>
      <c r="T126" s="97"/>
      <c r="U126" s="97"/>
      <c r="V126" s="97"/>
      <c r="W126" s="97"/>
      <c r="X126" s="97"/>
      <c r="Y126" s="299"/>
      <c r="Z126" s="299"/>
      <c r="AA126" s="97" t="s">
        <v>434</v>
      </c>
      <c r="AB126" s="99"/>
      <c r="AC126" s="380"/>
      <c r="AE126" s="9"/>
      <c r="AF126" s="9"/>
      <c r="AG126" s="9"/>
      <c r="AH126" s="113" t="s">
        <v>288</v>
      </c>
      <c r="AJ126" s="45" t="str">
        <f>IF(Y124&gt;0,IF(Y124&gt;=300,IF(Y124&lt;650,"◎不問",IF(Y124&lt;1100,IF(Y126&lt;1100,"◆未達","●適合"),"基準なし")),IF(Y126&lt;1100,"◆未達","●適合")),"■未答")</f>
        <v>■未答</v>
      </c>
      <c r="AK126" s="6"/>
      <c r="AL126" s="6"/>
      <c r="AM126" s="6"/>
      <c r="AN126" s="6"/>
      <c r="AO126" s="6"/>
      <c r="AP126" s="6"/>
      <c r="AQ126" s="9"/>
      <c r="AR126" s="9"/>
      <c r="AS126" s="9"/>
      <c r="AT126" s="9"/>
      <c r="AU126" s="9"/>
      <c r="BE126" s="1"/>
      <c r="BG126" s="1"/>
      <c r="BH126" s="1"/>
      <c r="BI126" s="1"/>
      <c r="BJ126" s="1"/>
      <c r="BK126" s="1"/>
      <c r="BL126" s="1"/>
      <c r="BM126" s="1"/>
      <c r="BN126" s="1"/>
    </row>
    <row r="127" spans="2:66" ht="19.5" customHeight="1">
      <c r="B127" s="365"/>
      <c r="C127" s="377"/>
      <c r="D127" s="381"/>
      <c r="E127" s="300" t="s">
        <v>520</v>
      </c>
      <c r="F127" s="301"/>
      <c r="G127" s="301"/>
      <c r="H127" s="302"/>
      <c r="I127" s="94"/>
      <c r="J127" s="95"/>
      <c r="K127" s="95"/>
      <c r="L127" s="37"/>
      <c r="M127" s="37"/>
      <c r="N127" s="37"/>
      <c r="O127" s="37"/>
      <c r="P127" s="37"/>
      <c r="Q127" s="39"/>
      <c r="R127" s="56"/>
      <c r="S127" s="49"/>
      <c r="T127" s="49"/>
      <c r="U127" s="49"/>
      <c r="V127" s="49"/>
      <c r="W127" s="49"/>
      <c r="X127" s="49"/>
      <c r="Y127" s="49"/>
      <c r="Z127" s="49"/>
      <c r="AA127" s="49"/>
      <c r="AB127" s="49"/>
      <c r="AC127" s="380"/>
      <c r="AE127" s="9"/>
      <c r="AF127" s="9"/>
      <c r="AG127" s="9"/>
      <c r="AK127" s="6"/>
      <c r="AL127" s="37"/>
      <c r="AM127" s="6"/>
      <c r="AN127" s="6"/>
      <c r="AO127" s="6"/>
      <c r="AP127" s="6"/>
      <c r="AQ127" s="9"/>
      <c r="AR127" s="9"/>
      <c r="AS127" s="9"/>
      <c r="AT127" s="9"/>
      <c r="AU127" s="9"/>
      <c r="BE127" s="1"/>
      <c r="BG127" s="1"/>
      <c r="BH127" s="1"/>
      <c r="BI127" s="1"/>
      <c r="BJ127" s="1"/>
      <c r="BK127" s="1"/>
      <c r="BL127" s="1"/>
      <c r="BM127" s="1"/>
      <c r="BN127" s="1"/>
    </row>
    <row r="128" spans="2:66" ht="19.5" customHeight="1">
      <c r="B128" s="365"/>
      <c r="C128" s="377"/>
      <c r="D128" s="381"/>
      <c r="E128" s="300"/>
      <c r="F128" s="301"/>
      <c r="G128" s="301"/>
      <c r="H128" s="302"/>
      <c r="I128" s="94"/>
      <c r="J128" s="95"/>
      <c r="K128" s="95"/>
      <c r="L128" s="37"/>
      <c r="M128" s="37"/>
      <c r="N128" s="37"/>
      <c r="O128" s="37"/>
      <c r="P128" s="37"/>
      <c r="Q128" s="39"/>
      <c r="R128" s="306" t="s">
        <v>308</v>
      </c>
      <c r="S128" s="307"/>
      <c r="T128" s="307"/>
      <c r="U128" s="307"/>
      <c r="V128" s="307"/>
      <c r="W128" s="307"/>
      <c r="X128" s="307"/>
      <c r="Y128" s="299"/>
      <c r="Z128" s="299"/>
      <c r="AA128" s="49" t="s">
        <v>434</v>
      </c>
      <c r="AB128" s="49"/>
      <c r="AC128" s="380"/>
      <c r="AE128" s="9"/>
      <c r="AF128" s="9"/>
      <c r="AG128" s="9"/>
      <c r="AH128" s="113" t="s">
        <v>309</v>
      </c>
      <c r="AJ128" s="45" t="str">
        <f>IF(Y128&gt;0,IF(Y128&gt;110,"◆未達","●適合"),"■未答")</f>
        <v>■未答</v>
      </c>
      <c r="AK128" s="6"/>
      <c r="AL128" s="6"/>
      <c r="AM128" s="44"/>
      <c r="AN128" s="44"/>
      <c r="AO128" s="61"/>
      <c r="AP128" s="61"/>
      <c r="AQ128" s="9"/>
      <c r="AR128" s="9"/>
      <c r="AS128" s="9"/>
      <c r="AT128" s="9"/>
      <c r="AU128" s="9"/>
      <c r="BE128" s="1"/>
      <c r="BG128" s="1"/>
      <c r="BH128" s="1"/>
      <c r="BI128" s="1"/>
      <c r="BJ128" s="1"/>
      <c r="BK128" s="1"/>
      <c r="BL128" s="1"/>
      <c r="BM128" s="1"/>
      <c r="BN128" s="1"/>
    </row>
    <row r="129" spans="2:66" ht="19.5" customHeight="1" thickBot="1">
      <c r="B129" s="378"/>
      <c r="C129" s="379"/>
      <c r="D129" s="382"/>
      <c r="E129" s="303"/>
      <c r="F129" s="304"/>
      <c r="G129" s="304"/>
      <c r="H129" s="305"/>
      <c r="I129" s="154"/>
      <c r="J129" s="213"/>
      <c r="K129" s="213"/>
      <c r="L129" s="148"/>
      <c r="M129" s="148"/>
      <c r="N129" s="148"/>
      <c r="O129" s="148"/>
      <c r="P129" s="148"/>
      <c r="Q129" s="149"/>
      <c r="R129" s="151"/>
      <c r="S129" s="151"/>
      <c r="T129" s="151"/>
      <c r="U129" s="151"/>
      <c r="V129" s="151"/>
      <c r="W129" s="151"/>
      <c r="X129" s="151"/>
      <c r="Y129" s="151"/>
      <c r="Z129" s="151"/>
      <c r="AA129" s="151"/>
      <c r="AB129" s="151"/>
      <c r="AC129" s="380"/>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363" t="s">
        <v>443</v>
      </c>
      <c r="C130" s="364"/>
      <c r="D130" s="371" t="s">
        <v>55</v>
      </c>
      <c r="E130" s="371"/>
      <c r="F130" s="371"/>
      <c r="G130" s="371"/>
      <c r="H130" s="372"/>
      <c r="I130" s="57" t="s">
        <v>436</v>
      </c>
      <c r="J130" s="30" t="s">
        <v>383</v>
      </c>
      <c r="K130" s="163"/>
      <c r="L130" s="163"/>
      <c r="M130" s="163"/>
      <c r="N130" s="163"/>
      <c r="O130" s="163"/>
      <c r="P130" s="163"/>
      <c r="Q130" s="164"/>
      <c r="R130" s="165"/>
      <c r="S130" s="166"/>
      <c r="T130" s="166"/>
      <c r="U130" s="166"/>
      <c r="V130" s="166"/>
      <c r="W130" s="166"/>
      <c r="X130" s="166"/>
      <c r="Y130" s="166"/>
      <c r="Z130" s="166"/>
      <c r="AA130" s="166"/>
      <c r="AB130" s="166"/>
      <c r="AC130" s="373"/>
      <c r="AE130" s="42" t="str">
        <f>+I130</f>
        <v>□</v>
      </c>
      <c r="AH130" s="45" t="str">
        <f>IF(AE130&amp;AE131&amp;AE132&amp;AE133="■□□□","◎無し",IF(AE130&amp;AE131&amp;AE132&amp;AE133="□■□□","●適合",IF(AE130&amp;AE131&amp;AE132&amp;AE133="□□■□","◆未達",IF(AE130&amp;AE131&amp;AE132&amp;AE133="□□□■","◆未達",IF(AE130&amp;AE131&amp;AE132&amp;AE133="□□□□","■未答","▼矛盾")))))</f>
        <v>■未答</v>
      </c>
      <c r="AI130" s="61"/>
      <c r="AL130" s="37" t="s">
        <v>96</v>
      </c>
      <c r="AM130" s="53" t="s">
        <v>442</v>
      </c>
      <c r="AN130" s="53" t="s">
        <v>441</v>
      </c>
      <c r="AO130" s="53" t="s">
        <v>440</v>
      </c>
      <c r="AP130" s="53" t="s">
        <v>439</v>
      </c>
      <c r="AQ130" s="53" t="s">
        <v>438</v>
      </c>
      <c r="AR130" s="53" t="s">
        <v>91</v>
      </c>
      <c r="BE130" s="1"/>
      <c r="BG130" s="1"/>
      <c r="BH130" s="1"/>
      <c r="BI130" s="1"/>
      <c r="BJ130" s="1"/>
      <c r="BK130" s="1"/>
      <c r="BL130" s="1"/>
      <c r="BM130" s="1"/>
      <c r="BN130" s="1"/>
    </row>
    <row r="131" spans="2:66" ht="16.5" customHeight="1">
      <c r="B131" s="365"/>
      <c r="C131" s="366"/>
      <c r="D131" s="342"/>
      <c r="E131" s="342"/>
      <c r="F131" s="342"/>
      <c r="G131" s="342"/>
      <c r="H131" s="343"/>
      <c r="I131" s="170" t="s">
        <v>436</v>
      </c>
      <c r="J131" s="348" t="s">
        <v>384</v>
      </c>
      <c r="K131" s="348"/>
      <c r="L131" s="170" t="s">
        <v>426</v>
      </c>
      <c r="M131" s="348" t="s">
        <v>385</v>
      </c>
      <c r="N131" s="348"/>
      <c r="O131" s="170" t="s">
        <v>436</v>
      </c>
      <c r="P131" s="348" t="s">
        <v>318</v>
      </c>
      <c r="Q131" s="349"/>
      <c r="R131" s="157"/>
      <c r="S131" s="97"/>
      <c r="T131" s="97"/>
      <c r="U131" s="97"/>
      <c r="V131" s="97"/>
      <c r="W131" s="97"/>
      <c r="X131" s="97"/>
      <c r="Y131" s="97"/>
      <c r="Z131" s="97"/>
      <c r="AA131" s="97"/>
      <c r="AB131" s="97"/>
      <c r="AC131" s="335"/>
      <c r="AE131" s="1" t="str">
        <f>+I131</f>
        <v>□</v>
      </c>
      <c r="AL131" s="37"/>
      <c r="AM131" s="43" t="s">
        <v>65</v>
      </c>
      <c r="AN131" s="43" t="s">
        <v>66</v>
      </c>
      <c r="AO131" s="43" t="s">
        <v>386</v>
      </c>
      <c r="AP131" s="43" t="s">
        <v>67</v>
      </c>
      <c r="AQ131" s="45" t="s">
        <v>92</v>
      </c>
      <c r="AR131" s="45" t="s">
        <v>68</v>
      </c>
      <c r="BE131" s="1"/>
      <c r="BG131" s="1"/>
      <c r="BH131" s="1"/>
      <c r="BI131" s="1"/>
      <c r="BJ131" s="1"/>
      <c r="BK131" s="1"/>
      <c r="BL131" s="1"/>
      <c r="BM131" s="1"/>
      <c r="BN131" s="1"/>
    </row>
    <row r="132" spans="2:66" ht="21.75" customHeight="1">
      <c r="B132" s="367"/>
      <c r="C132" s="368"/>
      <c r="D132" s="338" t="s">
        <v>437</v>
      </c>
      <c r="E132" s="339"/>
      <c r="F132" s="339"/>
      <c r="G132" s="339"/>
      <c r="H132" s="340"/>
      <c r="I132" s="197"/>
      <c r="J132" s="198"/>
      <c r="K132" s="198"/>
      <c r="L132" s="197"/>
      <c r="M132" s="198"/>
      <c r="N132" s="199" t="s">
        <v>426</v>
      </c>
      <c r="O132" s="354" t="s">
        <v>336</v>
      </c>
      <c r="P132" s="354"/>
      <c r="Q132" s="374"/>
      <c r="R132" s="200" t="s">
        <v>426</v>
      </c>
      <c r="S132" s="375" t="s">
        <v>388</v>
      </c>
      <c r="T132" s="375"/>
      <c r="U132" s="375"/>
      <c r="V132" s="375"/>
      <c r="W132" s="375"/>
      <c r="X132" s="375"/>
      <c r="Y132" s="375"/>
      <c r="Z132" s="375"/>
      <c r="AA132" s="375"/>
      <c r="AB132" s="376"/>
      <c r="AC132" s="333"/>
      <c r="AE132" s="1" t="str">
        <f>+L131</f>
        <v>□</v>
      </c>
      <c r="BE132" s="1"/>
      <c r="BG132" s="1"/>
      <c r="BH132" s="1"/>
      <c r="BI132" s="1"/>
      <c r="BJ132" s="1"/>
      <c r="BK132" s="1"/>
      <c r="BL132" s="1"/>
      <c r="BM132" s="1"/>
      <c r="BN132" s="1"/>
    </row>
    <row r="133" spans="2:66" ht="21.75" customHeight="1">
      <c r="B133" s="367"/>
      <c r="C133" s="368"/>
      <c r="D133" s="341"/>
      <c r="E133" s="342"/>
      <c r="F133" s="342"/>
      <c r="G133" s="342"/>
      <c r="H133" s="343"/>
      <c r="I133" s="170" t="s">
        <v>436</v>
      </c>
      <c r="J133" s="348" t="s">
        <v>317</v>
      </c>
      <c r="K133" s="348"/>
      <c r="L133" s="170" t="s">
        <v>426</v>
      </c>
      <c r="M133" s="348" t="s">
        <v>318</v>
      </c>
      <c r="N133" s="348"/>
      <c r="O133" s="348"/>
      <c r="P133" s="101"/>
      <c r="Q133" s="102"/>
      <c r="R133" s="40" t="s">
        <v>426</v>
      </c>
      <c r="S133" s="360" t="s">
        <v>389</v>
      </c>
      <c r="T133" s="360"/>
      <c r="U133" s="360"/>
      <c r="V133" s="360"/>
      <c r="W133" s="360"/>
      <c r="X133" s="360"/>
      <c r="Y133" s="360"/>
      <c r="Z133" s="360"/>
      <c r="AA133" s="360"/>
      <c r="AB133" s="361"/>
      <c r="AC133" s="335"/>
      <c r="AE133" s="1" t="str">
        <f>+O131</f>
        <v>□</v>
      </c>
      <c r="BE133" s="1"/>
      <c r="BG133" s="1"/>
      <c r="BH133" s="1"/>
      <c r="BI133" s="1"/>
      <c r="BJ133" s="1"/>
      <c r="BK133" s="1"/>
      <c r="BL133" s="1"/>
      <c r="BM133" s="1"/>
      <c r="BN133" s="1"/>
    </row>
    <row r="134" spans="2:66" ht="16.5" customHeight="1">
      <c r="B134" s="367"/>
      <c r="C134" s="368"/>
      <c r="D134" s="35"/>
      <c r="E134" s="338" t="s">
        <v>521</v>
      </c>
      <c r="F134" s="339"/>
      <c r="G134" s="339"/>
      <c r="H134" s="340"/>
      <c r="I134" s="105"/>
      <c r="J134" s="198"/>
      <c r="K134" s="198"/>
      <c r="L134" s="198"/>
      <c r="M134" s="198"/>
      <c r="N134" s="199" t="s">
        <v>426</v>
      </c>
      <c r="O134" s="354" t="s">
        <v>336</v>
      </c>
      <c r="P134" s="354"/>
      <c r="Q134" s="354"/>
      <c r="R134" s="355" t="s">
        <v>210</v>
      </c>
      <c r="S134" s="356"/>
      <c r="T134" s="356"/>
      <c r="U134" s="356"/>
      <c r="V134" s="362"/>
      <c r="W134" s="362"/>
      <c r="X134" s="79" t="s">
        <v>434</v>
      </c>
      <c r="Y134" s="79"/>
      <c r="Z134" s="79"/>
      <c r="AA134" s="79"/>
      <c r="AB134" s="217"/>
      <c r="AC134" s="333"/>
      <c r="AE134" s="42" t="str">
        <f>+N132</f>
        <v>□</v>
      </c>
      <c r="AH134" s="45" t="str">
        <f>IF(AE134&amp;AE135&amp;AE136="■□□","◎無し",IF(AE134&amp;AE135&amp;AE136="□■□","●適合",IF(AE134&amp;AE135&amp;AE136="□□■","◆未達",IF(AE134&amp;AE135&amp;AE136="□□□","■未答","▼矛盾"))))</f>
        <v>■未答</v>
      </c>
      <c r="AI134" s="61"/>
      <c r="AL134" s="37" t="s">
        <v>111</v>
      </c>
      <c r="AM134" s="46" t="s">
        <v>433</v>
      </c>
      <c r="AN134" s="46" t="s">
        <v>432</v>
      </c>
      <c r="AO134" s="46" t="s">
        <v>431</v>
      </c>
      <c r="AP134" s="46" t="s">
        <v>430</v>
      </c>
      <c r="AQ134" s="46" t="s">
        <v>91</v>
      </c>
      <c r="BE134" s="1"/>
      <c r="BG134" s="1"/>
      <c r="BH134" s="1"/>
      <c r="BI134" s="1"/>
      <c r="BJ134" s="1"/>
      <c r="BK134" s="1"/>
      <c r="BL134" s="1"/>
      <c r="BM134" s="1"/>
      <c r="BN134" s="1"/>
    </row>
    <row r="135" spans="2:66" ht="16.5" customHeight="1">
      <c r="B135" s="367"/>
      <c r="C135" s="368"/>
      <c r="D135" s="35"/>
      <c r="E135" s="341"/>
      <c r="F135" s="342"/>
      <c r="G135" s="342"/>
      <c r="H135" s="343"/>
      <c r="I135" s="63" t="s">
        <v>426</v>
      </c>
      <c r="J135" s="336" t="s">
        <v>356</v>
      </c>
      <c r="K135" s="336"/>
      <c r="L135" s="336"/>
      <c r="M135" s="336"/>
      <c r="N135" s="336"/>
      <c r="O135" s="336"/>
      <c r="P135" s="336"/>
      <c r="Q135" s="337"/>
      <c r="R135" s="306" t="s">
        <v>214</v>
      </c>
      <c r="S135" s="307"/>
      <c r="T135" s="307"/>
      <c r="U135" s="307"/>
      <c r="V135" s="299"/>
      <c r="W135" s="299"/>
      <c r="X135" s="49" t="s">
        <v>434</v>
      </c>
      <c r="Y135" s="357">
        <f>IF(V135&gt;0,IF(V135&lt;240,"&lt;240",""),"")</f>
      </c>
      <c r="Z135" s="357"/>
      <c r="AA135" s="49"/>
      <c r="AB135" s="81"/>
      <c r="AC135" s="334"/>
      <c r="AE135" s="1" t="str">
        <f>+I133</f>
        <v>□</v>
      </c>
      <c r="AH135" s="160" t="s">
        <v>215</v>
      </c>
      <c r="AJ135" s="45" t="str">
        <f>IF(V135&gt;0,IF(V135&lt;195,"◆195未満","●適合"),"■未答")</f>
        <v>■未答</v>
      </c>
      <c r="AL135" s="37"/>
      <c r="AM135" s="43" t="s">
        <v>65</v>
      </c>
      <c r="AN135" s="43" t="s">
        <v>66</v>
      </c>
      <c r="AO135" s="43" t="s">
        <v>67</v>
      </c>
      <c r="AP135" s="45" t="s">
        <v>92</v>
      </c>
      <c r="AQ135" s="45" t="s">
        <v>68</v>
      </c>
      <c r="BE135" s="1"/>
      <c r="BG135" s="1"/>
      <c r="BH135" s="1"/>
      <c r="BI135" s="1"/>
      <c r="BJ135" s="1"/>
      <c r="BK135" s="1"/>
      <c r="BL135" s="1"/>
      <c r="BM135" s="1"/>
      <c r="BN135" s="1"/>
    </row>
    <row r="136" spans="2:66" ht="16.5" customHeight="1">
      <c r="B136" s="367"/>
      <c r="C136" s="368"/>
      <c r="D136" s="35"/>
      <c r="E136" s="344"/>
      <c r="F136" s="345"/>
      <c r="G136" s="345"/>
      <c r="H136" s="346"/>
      <c r="I136" s="63" t="s">
        <v>426</v>
      </c>
      <c r="J136" s="336" t="s">
        <v>357</v>
      </c>
      <c r="K136" s="336"/>
      <c r="L136" s="336"/>
      <c r="M136" s="336"/>
      <c r="N136" s="336"/>
      <c r="O136" s="336"/>
      <c r="P136" s="336"/>
      <c r="Q136" s="337"/>
      <c r="R136" s="56"/>
      <c r="S136" s="358" t="s">
        <v>217</v>
      </c>
      <c r="T136" s="358"/>
      <c r="U136" s="358"/>
      <c r="V136" s="358"/>
      <c r="W136" s="358"/>
      <c r="X136" s="358"/>
      <c r="Y136" s="359">
        <f>+W134*2+W135</f>
        <v>0</v>
      </c>
      <c r="Z136" s="359"/>
      <c r="AA136" s="49"/>
      <c r="AB136" s="81"/>
      <c r="AC136" s="334"/>
      <c r="AE136" s="1" t="str">
        <f>+L133</f>
        <v>□</v>
      </c>
      <c r="AH136" s="160" t="s">
        <v>219</v>
      </c>
      <c r="AJ136" s="45" t="str">
        <f>IF(Y136&gt;0,IF((V134*2+V135)&lt;550,IF((V134*2+V135)&gt;750,"◆未達","●適合"),"◆未達"),"■未答")</f>
        <v>■未答</v>
      </c>
      <c r="BE136" s="1"/>
      <c r="BG136" s="1"/>
      <c r="BH136" s="1"/>
      <c r="BI136" s="1"/>
      <c r="BJ136" s="1"/>
      <c r="BK136" s="1"/>
      <c r="BL136" s="1"/>
      <c r="BM136" s="1"/>
      <c r="BN136" s="1"/>
    </row>
    <row r="137" spans="2:66" ht="16.5" customHeight="1">
      <c r="B137" s="367"/>
      <c r="C137" s="368"/>
      <c r="D137" s="35"/>
      <c r="E137" s="300" t="s">
        <v>435</v>
      </c>
      <c r="F137" s="301"/>
      <c r="G137" s="301"/>
      <c r="H137" s="302"/>
      <c r="I137" s="85"/>
      <c r="J137" s="85"/>
      <c r="K137" s="85"/>
      <c r="L137" s="85"/>
      <c r="M137" s="85"/>
      <c r="N137" s="85"/>
      <c r="O137" s="85"/>
      <c r="P137" s="85"/>
      <c r="Q137" s="86"/>
      <c r="R137" s="350" t="s">
        <v>220</v>
      </c>
      <c r="S137" s="351"/>
      <c r="T137" s="351"/>
      <c r="U137" s="351"/>
      <c r="V137" s="352"/>
      <c r="W137" s="352"/>
      <c r="X137" s="70" t="s">
        <v>434</v>
      </c>
      <c r="Y137" s="353">
        <f>IF(V137&gt;30,"&gt;30","")</f>
      </c>
      <c r="Z137" s="353"/>
      <c r="AA137" s="70"/>
      <c r="AB137" s="70"/>
      <c r="AC137" s="335"/>
      <c r="AE137" s="42" t="str">
        <f>+N134</f>
        <v>□</v>
      </c>
      <c r="AH137" s="113" t="s">
        <v>221</v>
      </c>
      <c r="AJ137" s="45" t="str">
        <f>IF(V137&gt;0,IF(V137&gt;30,"◆30超過","●適合"),"■未答")</f>
        <v>■未答</v>
      </c>
      <c r="AL137" s="37" t="s">
        <v>111</v>
      </c>
      <c r="AM137" s="46" t="s">
        <v>433</v>
      </c>
      <c r="AN137" s="46" t="s">
        <v>432</v>
      </c>
      <c r="AO137" s="46" t="s">
        <v>431</v>
      </c>
      <c r="AP137" s="46" t="s">
        <v>430</v>
      </c>
      <c r="AQ137" s="46" t="s">
        <v>91</v>
      </c>
      <c r="BE137" s="1"/>
      <c r="BG137" s="1"/>
      <c r="BH137" s="1"/>
      <c r="BI137" s="1"/>
      <c r="BJ137" s="1"/>
      <c r="BK137" s="1"/>
      <c r="BL137" s="1"/>
      <c r="BM137" s="1"/>
      <c r="BN137" s="1"/>
    </row>
    <row r="138" spans="2:66" ht="16.5" customHeight="1">
      <c r="B138" s="367"/>
      <c r="C138" s="368"/>
      <c r="D138" s="35"/>
      <c r="E138" s="338" t="s">
        <v>429</v>
      </c>
      <c r="F138" s="339"/>
      <c r="G138" s="339"/>
      <c r="H138" s="340"/>
      <c r="I138" s="172"/>
      <c r="J138" s="106"/>
      <c r="K138" s="106"/>
      <c r="L138" s="106"/>
      <c r="M138" s="106"/>
      <c r="N138" s="199" t="s">
        <v>426</v>
      </c>
      <c r="O138" s="354" t="s">
        <v>336</v>
      </c>
      <c r="P138" s="354"/>
      <c r="Q138" s="354"/>
      <c r="R138" s="355" t="s">
        <v>360</v>
      </c>
      <c r="S138" s="356"/>
      <c r="T138" s="356"/>
      <c r="U138" s="356"/>
      <c r="V138" s="199" t="s">
        <v>426</v>
      </c>
      <c r="W138" s="79" t="s">
        <v>428</v>
      </c>
      <c r="X138" s="79"/>
      <c r="Y138" s="199" t="s">
        <v>426</v>
      </c>
      <c r="Z138" s="79" t="s">
        <v>427</v>
      </c>
      <c r="AA138" s="79"/>
      <c r="AB138" s="217"/>
      <c r="AC138" s="333"/>
      <c r="AE138" s="1" t="str">
        <f>+I135</f>
        <v>□</v>
      </c>
      <c r="AH138" s="45" t="str">
        <f>IF(AE137&amp;AE138&amp;AE139="■□□","◎無し",IF(AE137&amp;AE138&amp;AE139="□■□","●適合",IF(AE137&amp;AE138&amp;AE139="□□■","◆未達",IF(AE137&amp;AE138&amp;AE139="□□□","■未答","▼矛盾"))))</f>
        <v>■未答</v>
      </c>
      <c r="AL138" s="37"/>
      <c r="AM138" s="43" t="s">
        <v>65</v>
      </c>
      <c r="AN138" s="43" t="s">
        <v>66</v>
      </c>
      <c r="AO138" s="43" t="s">
        <v>67</v>
      </c>
      <c r="AP138" s="45" t="s">
        <v>92</v>
      </c>
      <c r="AQ138" s="45" t="s">
        <v>68</v>
      </c>
      <c r="BE138" s="1"/>
      <c r="BG138" s="1"/>
      <c r="BH138" s="1"/>
      <c r="BI138" s="1"/>
      <c r="BJ138" s="1"/>
      <c r="BK138" s="1"/>
      <c r="BL138" s="1"/>
      <c r="BM138" s="1"/>
      <c r="BN138" s="1"/>
    </row>
    <row r="139" spans="2:66" ht="16.5" customHeight="1">
      <c r="B139" s="367"/>
      <c r="C139" s="368"/>
      <c r="D139" s="35"/>
      <c r="E139" s="344"/>
      <c r="F139" s="345"/>
      <c r="G139" s="345"/>
      <c r="H139" s="346"/>
      <c r="I139" s="206" t="s">
        <v>426</v>
      </c>
      <c r="J139" s="336" t="s">
        <v>367</v>
      </c>
      <c r="K139" s="336"/>
      <c r="L139" s="336"/>
      <c r="M139" s="336"/>
      <c r="N139" s="336"/>
      <c r="O139" s="336"/>
      <c r="P139" s="336"/>
      <c r="Q139" s="337"/>
      <c r="R139" s="332" t="s">
        <v>363</v>
      </c>
      <c r="S139" s="330"/>
      <c r="T139" s="330"/>
      <c r="U139" s="330"/>
      <c r="V139" s="168" t="s">
        <v>85</v>
      </c>
      <c r="W139" s="97" t="s">
        <v>163</v>
      </c>
      <c r="X139" s="97"/>
      <c r="Y139" s="168" t="s">
        <v>85</v>
      </c>
      <c r="Z139" s="97" t="s">
        <v>362</v>
      </c>
      <c r="AA139" s="97"/>
      <c r="AB139" s="99"/>
      <c r="AC139" s="334"/>
      <c r="AE139" s="1" t="str">
        <f>+I136</f>
        <v>□</v>
      </c>
      <c r="BE139" s="1"/>
      <c r="BG139" s="1"/>
      <c r="BH139" s="1"/>
      <c r="BI139" s="1"/>
      <c r="BJ139" s="1"/>
      <c r="BK139" s="1"/>
      <c r="BL139" s="1"/>
      <c r="BM139" s="1"/>
      <c r="BN139" s="1"/>
    </row>
    <row r="140" spans="2:66" ht="6" customHeight="1">
      <c r="B140" s="367"/>
      <c r="C140" s="368"/>
      <c r="D140" s="35"/>
      <c r="E140" s="338" t="s">
        <v>425</v>
      </c>
      <c r="F140" s="339"/>
      <c r="G140" s="339"/>
      <c r="H140" s="340"/>
      <c r="I140" s="186"/>
      <c r="J140" s="51"/>
      <c r="K140" s="51"/>
      <c r="L140" s="51"/>
      <c r="M140" s="51"/>
      <c r="N140" s="51"/>
      <c r="O140" s="51"/>
      <c r="P140" s="51"/>
      <c r="Q140" s="52"/>
      <c r="R140" s="56"/>
      <c r="S140" s="49"/>
      <c r="T140" s="49"/>
      <c r="U140" s="49"/>
      <c r="V140" s="49"/>
      <c r="W140" s="49"/>
      <c r="X140" s="49"/>
      <c r="Y140" s="49"/>
      <c r="Z140" s="49"/>
      <c r="AA140" s="49"/>
      <c r="AB140" s="81"/>
      <c r="AC140" s="334"/>
      <c r="BE140" s="1"/>
      <c r="BG140" s="1"/>
      <c r="BH140" s="1"/>
      <c r="BI140" s="1"/>
      <c r="BJ140" s="1"/>
      <c r="BK140" s="1"/>
      <c r="BL140" s="1"/>
      <c r="BM140" s="1"/>
      <c r="BN140" s="1"/>
    </row>
    <row r="141" spans="2:66" ht="16.5" customHeight="1">
      <c r="B141" s="367"/>
      <c r="C141" s="368"/>
      <c r="D141" s="71"/>
      <c r="E141" s="341"/>
      <c r="F141" s="342"/>
      <c r="G141" s="342"/>
      <c r="H141" s="343"/>
      <c r="I141" s="206" t="s">
        <v>85</v>
      </c>
      <c r="J141" s="336" t="s">
        <v>368</v>
      </c>
      <c r="K141" s="336"/>
      <c r="L141" s="336"/>
      <c r="M141" s="336"/>
      <c r="N141" s="336"/>
      <c r="O141" s="336"/>
      <c r="P141" s="336"/>
      <c r="Q141" s="337"/>
      <c r="R141" s="332" t="s">
        <v>253</v>
      </c>
      <c r="S141" s="330"/>
      <c r="T141" s="330"/>
      <c r="U141" s="330"/>
      <c r="V141" s="168" t="s">
        <v>85</v>
      </c>
      <c r="W141" s="347" t="s">
        <v>254</v>
      </c>
      <c r="X141" s="347"/>
      <c r="Y141" s="168" t="s">
        <v>85</v>
      </c>
      <c r="Z141" s="331" t="s">
        <v>255</v>
      </c>
      <c r="AA141" s="330"/>
      <c r="AB141" s="179"/>
      <c r="AC141" s="334"/>
      <c r="AE141" s="42" t="str">
        <f>+N138</f>
        <v>□</v>
      </c>
      <c r="AH141" s="45" t="str">
        <f>IF(AE141&amp;AE142&amp;AE143="■□□","◎無し",IF(AE141&amp;AE142&amp;AE143="□■□","●適合",IF(AE141&amp;AE142&amp;AE143="□□■","◆未達",IF(AE141&amp;AE142&amp;AE143="□□□","■未答","▼矛盾"))))</f>
        <v>■未答</v>
      </c>
      <c r="AI141" s="61"/>
      <c r="AL141" s="37" t="s">
        <v>111</v>
      </c>
      <c r="AM141" s="46" t="s">
        <v>112</v>
      </c>
      <c r="AN141" s="46" t="s">
        <v>113</v>
      </c>
      <c r="AO141" s="46" t="s">
        <v>114</v>
      </c>
      <c r="AP141" s="46" t="s">
        <v>115</v>
      </c>
      <c r="AQ141" s="46" t="s">
        <v>91</v>
      </c>
      <c r="BE141" s="1"/>
      <c r="BG141" s="1"/>
      <c r="BH141" s="1"/>
      <c r="BI141" s="1"/>
      <c r="BJ141" s="1"/>
      <c r="BK141" s="1"/>
      <c r="BL141" s="1"/>
      <c r="BM141" s="1"/>
      <c r="BN141" s="1"/>
    </row>
    <row r="142" spans="2:66" ht="7.5" customHeight="1">
      <c r="B142" s="367"/>
      <c r="C142" s="368"/>
      <c r="D142" s="71"/>
      <c r="E142" s="344"/>
      <c r="F142" s="345"/>
      <c r="G142" s="345"/>
      <c r="H142" s="346"/>
      <c r="I142" s="218"/>
      <c r="J142" s="348"/>
      <c r="K142" s="348"/>
      <c r="L142" s="348"/>
      <c r="M142" s="348"/>
      <c r="N142" s="348"/>
      <c r="O142" s="348"/>
      <c r="P142" s="348"/>
      <c r="Q142" s="349"/>
      <c r="R142" s="180"/>
      <c r="S142" s="104"/>
      <c r="T142" s="104"/>
      <c r="U142" s="104"/>
      <c r="V142" s="104"/>
      <c r="W142" s="104"/>
      <c r="X142" s="209"/>
      <c r="Y142" s="209"/>
      <c r="Z142" s="209"/>
      <c r="AA142" s="88"/>
      <c r="AB142" s="90"/>
      <c r="AC142" s="335"/>
      <c r="AE142" s="1" t="str">
        <f>+I139</f>
        <v>□</v>
      </c>
      <c r="AL142" s="37"/>
      <c r="AM142" s="43" t="s">
        <v>65</v>
      </c>
      <c r="AN142" s="43" t="s">
        <v>66</v>
      </c>
      <c r="AO142" s="43" t="s">
        <v>67</v>
      </c>
      <c r="AP142" s="45" t="s">
        <v>92</v>
      </c>
      <c r="AQ142" s="45" t="s">
        <v>68</v>
      </c>
      <c r="BE142" s="1"/>
      <c r="BG142" s="1"/>
      <c r="BH142" s="1"/>
      <c r="BI142" s="1"/>
      <c r="BJ142" s="1"/>
      <c r="BK142" s="1"/>
      <c r="BL142" s="1"/>
      <c r="BM142" s="1"/>
      <c r="BN142" s="1"/>
    </row>
    <row r="143" spans="2:66" ht="6" customHeight="1">
      <c r="B143" s="367"/>
      <c r="C143" s="368"/>
      <c r="D143" s="320" t="s">
        <v>522</v>
      </c>
      <c r="E143" s="321"/>
      <c r="F143" s="321"/>
      <c r="G143" s="321"/>
      <c r="H143" s="322"/>
      <c r="I143" s="105"/>
      <c r="J143" s="181"/>
      <c r="K143" s="181"/>
      <c r="L143" s="181"/>
      <c r="M143" s="181"/>
      <c r="N143" s="181"/>
      <c r="O143" s="181"/>
      <c r="P143" s="181"/>
      <c r="Q143" s="182"/>
      <c r="R143" s="144"/>
      <c r="S143" s="79"/>
      <c r="T143" s="79"/>
      <c r="U143" s="79"/>
      <c r="V143" s="79"/>
      <c r="W143" s="79"/>
      <c r="X143" s="79"/>
      <c r="Y143" s="79"/>
      <c r="Z143" s="79"/>
      <c r="AA143" s="79"/>
      <c r="AB143" s="79"/>
      <c r="AC143" s="326"/>
      <c r="AE143" s="1" t="str">
        <f>+I141</f>
        <v>□</v>
      </c>
      <c r="BE143" s="1"/>
      <c r="BG143" s="1"/>
      <c r="BH143" s="1"/>
      <c r="BI143" s="1"/>
      <c r="BJ143" s="1"/>
      <c r="BK143" s="1"/>
      <c r="BL143" s="1"/>
      <c r="BM143" s="1"/>
      <c r="BN143" s="1"/>
    </row>
    <row r="144" spans="2:66" ht="18" customHeight="1">
      <c r="B144" s="367"/>
      <c r="C144" s="368"/>
      <c r="D144" s="323"/>
      <c r="E144" s="324"/>
      <c r="F144" s="324"/>
      <c r="G144" s="324"/>
      <c r="H144" s="325"/>
      <c r="I144" s="94"/>
      <c r="J144" s="51"/>
      <c r="K144" s="51"/>
      <c r="L144" s="51"/>
      <c r="M144" s="51"/>
      <c r="N144" s="51"/>
      <c r="O144" s="51"/>
      <c r="P144" s="51"/>
      <c r="Q144" s="52"/>
      <c r="R144" s="40" t="s">
        <v>85</v>
      </c>
      <c r="S144" s="307" t="s">
        <v>392</v>
      </c>
      <c r="T144" s="307"/>
      <c r="U144" s="307"/>
      <c r="V144" s="307"/>
      <c r="W144" s="307"/>
      <c r="X144" s="307"/>
      <c r="Y144" s="307"/>
      <c r="Z144" s="307"/>
      <c r="AA144" s="307"/>
      <c r="AB144" s="329"/>
      <c r="AC144" s="327"/>
      <c r="AE144" s="42" t="str">
        <f>+I145</f>
        <v>□</v>
      </c>
      <c r="AH144" s="45" t="str">
        <f>IF(AE144&amp;AE145&amp;AE146="■□□","◎無し",IF(AE144&amp;AE145&amp;AE146="□■□","●適合",IF(AE144&amp;AE145&amp;AE146="□□■","◆未達",IF(AE144&amp;AE145&amp;AE146="□□□","■未答","▼矛盾"))))</f>
        <v>■未答</v>
      </c>
      <c r="AI144" s="61"/>
      <c r="AL144" s="37" t="s">
        <v>111</v>
      </c>
      <c r="AM144" s="46" t="s">
        <v>112</v>
      </c>
      <c r="AN144" s="46" t="s">
        <v>113</v>
      </c>
      <c r="AO144" s="46" t="s">
        <v>114</v>
      </c>
      <c r="AP144" s="46" t="s">
        <v>115</v>
      </c>
      <c r="AQ144" s="46" t="s">
        <v>91</v>
      </c>
      <c r="BE144" s="1"/>
      <c r="BG144" s="1"/>
      <c r="BH144" s="1"/>
      <c r="BI144" s="1"/>
      <c r="BJ144" s="1"/>
      <c r="BK144" s="1"/>
      <c r="BL144" s="1"/>
      <c r="BM144" s="1"/>
      <c r="BN144" s="1"/>
    </row>
    <row r="145" spans="2:66" ht="18" customHeight="1">
      <c r="B145" s="367"/>
      <c r="C145" s="368"/>
      <c r="D145" s="323"/>
      <c r="E145" s="324"/>
      <c r="F145" s="324"/>
      <c r="G145" s="324"/>
      <c r="H145" s="325"/>
      <c r="I145" s="63" t="s">
        <v>70</v>
      </c>
      <c r="J145" s="37" t="s">
        <v>109</v>
      </c>
      <c r="K145" s="37"/>
      <c r="L145" s="37"/>
      <c r="M145" s="37"/>
      <c r="N145" s="37"/>
      <c r="O145" s="37"/>
      <c r="P145" s="37"/>
      <c r="Q145" s="39"/>
      <c r="R145" s="40" t="s">
        <v>85</v>
      </c>
      <c r="S145" s="330" t="s">
        <v>274</v>
      </c>
      <c r="T145" s="330"/>
      <c r="U145" s="330"/>
      <c r="V145" s="330"/>
      <c r="W145" s="330"/>
      <c r="X145" s="330"/>
      <c r="Y145" s="330"/>
      <c r="Z145" s="330"/>
      <c r="AA145" s="330"/>
      <c r="AB145" s="331"/>
      <c r="AC145" s="327"/>
      <c r="AE145" s="1" t="str">
        <f>+I147</f>
        <v>□</v>
      </c>
      <c r="AL145" s="37"/>
      <c r="AM145" s="43" t="s">
        <v>65</v>
      </c>
      <c r="AN145" s="43" t="s">
        <v>66</v>
      </c>
      <c r="AO145" s="43" t="s">
        <v>67</v>
      </c>
      <c r="AP145" s="45" t="s">
        <v>92</v>
      </c>
      <c r="AQ145" s="45" t="s">
        <v>68</v>
      </c>
      <c r="BE145" s="1"/>
      <c r="BG145" s="1"/>
      <c r="BH145" s="1"/>
      <c r="BI145" s="1"/>
      <c r="BJ145" s="1"/>
      <c r="BK145" s="1"/>
      <c r="BL145" s="1"/>
      <c r="BM145" s="1"/>
      <c r="BN145" s="1"/>
    </row>
    <row r="146" spans="2:31" ht="9.75" customHeight="1">
      <c r="B146" s="367"/>
      <c r="C146" s="368"/>
      <c r="D146" s="323"/>
      <c r="E146" s="324"/>
      <c r="F146" s="324"/>
      <c r="G146" s="324"/>
      <c r="H146" s="325"/>
      <c r="I146" s="94"/>
      <c r="J146" s="37"/>
      <c r="K146" s="37"/>
      <c r="L146" s="37"/>
      <c r="M146" s="37"/>
      <c r="N146" s="37"/>
      <c r="O146" s="37"/>
      <c r="P146" s="37"/>
      <c r="Q146" s="39"/>
      <c r="R146" s="48"/>
      <c r="S146" s="330"/>
      <c r="T146" s="330"/>
      <c r="U146" s="330"/>
      <c r="V146" s="330"/>
      <c r="W146" s="330"/>
      <c r="X146" s="330"/>
      <c r="Y146" s="330"/>
      <c r="Z146" s="330"/>
      <c r="AA146" s="330"/>
      <c r="AB146" s="331"/>
      <c r="AC146" s="327"/>
      <c r="AE146" s="1" t="str">
        <f>+I148</f>
        <v>□</v>
      </c>
    </row>
    <row r="147" spans="2:36" ht="21.75" customHeight="1">
      <c r="B147" s="367"/>
      <c r="C147" s="368"/>
      <c r="D147" s="71"/>
      <c r="E147" s="300" t="s">
        <v>57</v>
      </c>
      <c r="F147" s="301"/>
      <c r="G147" s="301"/>
      <c r="H147" s="302"/>
      <c r="I147" s="63" t="s">
        <v>85</v>
      </c>
      <c r="J147" s="37" t="s">
        <v>188</v>
      </c>
      <c r="K147" s="37"/>
      <c r="L147" s="37"/>
      <c r="M147" s="37"/>
      <c r="N147" s="37"/>
      <c r="O147" s="37"/>
      <c r="P147" s="37"/>
      <c r="Q147" s="39"/>
      <c r="R147" s="332" t="s">
        <v>280</v>
      </c>
      <c r="S147" s="330"/>
      <c r="T147" s="330"/>
      <c r="U147" s="330"/>
      <c r="V147" s="330"/>
      <c r="W147" s="330"/>
      <c r="X147" s="330"/>
      <c r="Y147" s="299"/>
      <c r="Z147" s="299"/>
      <c r="AA147" s="97" t="s">
        <v>119</v>
      </c>
      <c r="AB147" s="99"/>
      <c r="AC147" s="327"/>
      <c r="AH147" s="113" t="s">
        <v>282</v>
      </c>
      <c r="AJ147" s="45" t="str">
        <f>IF(Y147&gt;0,IF(Y147&lt;650,"腰1100",IF(Y147&gt;=1100,"基準なし","床1100")),"■未答")</f>
        <v>■未答</v>
      </c>
    </row>
    <row r="148" spans="2:47" ht="21.75" customHeight="1">
      <c r="B148" s="367"/>
      <c r="C148" s="368"/>
      <c r="D148" s="71"/>
      <c r="E148" s="300"/>
      <c r="F148" s="301"/>
      <c r="G148" s="301"/>
      <c r="H148" s="302"/>
      <c r="I148" s="63" t="s">
        <v>85</v>
      </c>
      <c r="J148" s="37" t="s">
        <v>284</v>
      </c>
      <c r="K148" s="37"/>
      <c r="L148" s="37"/>
      <c r="M148" s="37"/>
      <c r="N148" s="37"/>
      <c r="O148" s="37"/>
      <c r="P148" s="37"/>
      <c r="Q148" s="39"/>
      <c r="R148" s="332" t="s">
        <v>285</v>
      </c>
      <c r="S148" s="330"/>
      <c r="T148" s="330"/>
      <c r="U148" s="330"/>
      <c r="V148" s="330"/>
      <c r="W148" s="330"/>
      <c r="X148" s="330"/>
      <c r="Y148" s="299"/>
      <c r="Z148" s="299"/>
      <c r="AA148" s="97" t="s">
        <v>119</v>
      </c>
      <c r="AB148" s="99"/>
      <c r="AC148" s="327"/>
      <c r="AE148" s="9"/>
      <c r="AF148" s="9"/>
      <c r="AG148" s="9"/>
      <c r="AH148" s="113" t="s">
        <v>286</v>
      </c>
      <c r="AJ148" s="45" t="str">
        <f>IF(Y148&gt;0,IF(Y147&lt;650,IF(Y148&lt;1100,"◆未達","●適合"),IF(Y147&gt;=1100,"基準なし","◎不問")),"■未答")</f>
        <v>■未答</v>
      </c>
      <c r="AK148" s="6"/>
      <c r="AL148" s="6"/>
      <c r="AM148" s="6"/>
      <c r="AN148" s="6"/>
      <c r="AO148" s="6"/>
      <c r="AP148" s="6"/>
      <c r="AQ148" s="9"/>
      <c r="AR148" s="9"/>
      <c r="AS148" s="9"/>
      <c r="AT148" s="9"/>
      <c r="AU148" s="9"/>
    </row>
    <row r="149" spans="2:47" ht="21.75" customHeight="1">
      <c r="B149" s="367"/>
      <c r="C149" s="368"/>
      <c r="D149" s="71"/>
      <c r="E149" s="300"/>
      <c r="F149" s="301"/>
      <c r="G149" s="301"/>
      <c r="H149" s="302"/>
      <c r="I149" s="37"/>
      <c r="J149" s="37"/>
      <c r="K149" s="37"/>
      <c r="L149" s="37"/>
      <c r="M149" s="37"/>
      <c r="N149" s="37"/>
      <c r="O149" s="37"/>
      <c r="P149" s="37"/>
      <c r="Q149" s="39"/>
      <c r="R149" s="157" t="s">
        <v>393</v>
      </c>
      <c r="S149" s="97"/>
      <c r="T149" s="97"/>
      <c r="U149" s="97"/>
      <c r="V149" s="97"/>
      <c r="W149" s="97"/>
      <c r="X149" s="97"/>
      <c r="Y149" s="299"/>
      <c r="Z149" s="299"/>
      <c r="AA149" s="97" t="s">
        <v>119</v>
      </c>
      <c r="AB149" s="99"/>
      <c r="AC149" s="327"/>
      <c r="AE149" s="9"/>
      <c r="AF149" s="9"/>
      <c r="AG149" s="9"/>
      <c r="AH149" s="113" t="s">
        <v>394</v>
      </c>
      <c r="AJ149" s="45" t="str">
        <f>IF(Y147&gt;0,IF(Y147&gt;=300,IF(Y147&lt;650,"◎不問",IF(Y147&lt;1100,IF(Y149&lt;1100,"◆未達","●適合"),"基準なし")),IF(Y149&lt;1100,"◆未達","●適合")),"■未答")</f>
        <v>■未答</v>
      </c>
      <c r="AK149" s="6"/>
      <c r="AL149" s="6"/>
      <c r="AM149" s="6"/>
      <c r="AN149" s="6"/>
      <c r="AO149" s="6"/>
      <c r="AP149" s="6"/>
      <c r="AQ149" s="9"/>
      <c r="AR149" s="9"/>
      <c r="AS149" s="9"/>
      <c r="AT149" s="9"/>
      <c r="AU149" s="9"/>
    </row>
    <row r="150" spans="2:47" ht="21.75" customHeight="1">
      <c r="B150" s="367"/>
      <c r="C150" s="368"/>
      <c r="D150" s="71"/>
      <c r="E150" s="300" t="s">
        <v>523</v>
      </c>
      <c r="F150" s="301"/>
      <c r="G150" s="301"/>
      <c r="H150" s="302"/>
      <c r="I150" s="94"/>
      <c r="J150" s="95"/>
      <c r="K150" s="95"/>
      <c r="L150" s="37"/>
      <c r="M150" s="37"/>
      <c r="N150" s="37"/>
      <c r="O150" s="37"/>
      <c r="P150" s="37"/>
      <c r="Q150" s="39"/>
      <c r="R150" s="56"/>
      <c r="S150" s="49"/>
      <c r="T150" s="49"/>
      <c r="U150" s="49"/>
      <c r="V150" s="49"/>
      <c r="W150" s="49"/>
      <c r="X150" s="49"/>
      <c r="Y150" s="49"/>
      <c r="Z150" s="49"/>
      <c r="AA150" s="49"/>
      <c r="AB150" s="49"/>
      <c r="AC150" s="327"/>
      <c r="AE150" s="9"/>
      <c r="AF150" s="9"/>
      <c r="AG150" s="9"/>
      <c r="AK150" s="6"/>
      <c r="AL150" s="6"/>
      <c r="AM150" s="6"/>
      <c r="AN150" s="6"/>
      <c r="AO150" s="6"/>
      <c r="AP150" s="6"/>
      <c r="AQ150" s="9"/>
      <c r="AR150" s="9"/>
      <c r="AS150" s="9"/>
      <c r="AT150" s="9"/>
      <c r="AU150" s="9"/>
    </row>
    <row r="151" spans="2:47" ht="21.75" customHeight="1">
      <c r="B151" s="367"/>
      <c r="C151" s="368"/>
      <c r="D151" s="71"/>
      <c r="E151" s="300"/>
      <c r="F151" s="301"/>
      <c r="G151" s="301"/>
      <c r="H151" s="302"/>
      <c r="I151" s="94"/>
      <c r="J151" s="95"/>
      <c r="K151" s="95"/>
      <c r="L151" s="37"/>
      <c r="M151" s="37"/>
      <c r="N151" s="37"/>
      <c r="O151" s="37"/>
      <c r="P151" s="37"/>
      <c r="Q151" s="39"/>
      <c r="R151" s="306" t="s">
        <v>308</v>
      </c>
      <c r="S151" s="307"/>
      <c r="T151" s="307"/>
      <c r="U151" s="307"/>
      <c r="V151" s="307"/>
      <c r="W151" s="307"/>
      <c r="X151" s="307"/>
      <c r="Y151" s="299"/>
      <c r="Z151" s="299"/>
      <c r="AA151" s="49" t="s">
        <v>119</v>
      </c>
      <c r="AB151" s="49"/>
      <c r="AC151" s="327"/>
      <c r="AE151" s="9"/>
      <c r="AF151" s="9"/>
      <c r="AG151" s="9"/>
      <c r="AH151" s="113" t="s">
        <v>309</v>
      </c>
      <c r="AJ151" s="45" t="str">
        <f>IF(Y151&gt;0,IF(Y151&gt;110,"◆未達","●適合"),"■未答")</f>
        <v>■未答</v>
      </c>
      <c r="AK151" s="6"/>
      <c r="AL151" s="6"/>
      <c r="AM151" s="6"/>
      <c r="AN151" s="6"/>
      <c r="AO151" s="6"/>
      <c r="AP151" s="6"/>
      <c r="AQ151" s="9"/>
      <c r="AR151" s="9"/>
      <c r="AS151" s="9"/>
      <c r="AT151" s="9"/>
      <c r="AU151" s="9"/>
    </row>
    <row r="152" spans="2:47" ht="21.75" customHeight="1" thickBot="1">
      <c r="B152" s="369"/>
      <c r="C152" s="370"/>
      <c r="D152" s="147"/>
      <c r="E152" s="303"/>
      <c r="F152" s="304"/>
      <c r="G152" s="304"/>
      <c r="H152" s="305"/>
      <c r="I152" s="154"/>
      <c r="J152" s="213"/>
      <c r="K152" s="213"/>
      <c r="L152" s="148"/>
      <c r="M152" s="148"/>
      <c r="N152" s="148"/>
      <c r="O152" s="148"/>
      <c r="P152" s="148"/>
      <c r="Q152" s="149"/>
      <c r="R152" s="151"/>
      <c r="S152" s="151"/>
      <c r="T152" s="151"/>
      <c r="U152" s="151"/>
      <c r="V152" s="151"/>
      <c r="W152" s="151"/>
      <c r="X152" s="151"/>
      <c r="Y152" s="151"/>
      <c r="Z152" s="151"/>
      <c r="AA152" s="151"/>
      <c r="AB152" s="151"/>
      <c r="AC152" s="328"/>
      <c r="AE152" s="9"/>
      <c r="AF152" s="9"/>
      <c r="AG152" s="9"/>
      <c r="AH152" s="6"/>
      <c r="AI152" s="6"/>
      <c r="AJ152" s="6"/>
      <c r="AK152" s="6"/>
      <c r="AL152" s="6"/>
      <c r="AM152" s="6"/>
      <c r="AN152" s="6"/>
      <c r="AO152" s="6"/>
      <c r="AP152" s="6"/>
      <c r="AQ152" s="9"/>
      <c r="AR152" s="9"/>
      <c r="AS152" s="9"/>
      <c r="AT152" s="9"/>
      <c r="AU152" s="9"/>
    </row>
    <row r="153" spans="18:64" s="18" customFormat="1" ht="3.75" customHeight="1" thickBot="1">
      <c r="R153" s="234"/>
      <c r="S153" s="234"/>
      <c r="T153" s="234"/>
      <c r="U153" s="234"/>
      <c r="V153" s="234"/>
      <c r="W153" s="234"/>
      <c r="X153" s="234"/>
      <c r="Y153" s="234"/>
      <c r="Z153" s="234"/>
      <c r="AA153" s="234"/>
      <c r="AB153" s="234"/>
      <c r="AC153" s="234"/>
      <c r="AD153" s="235"/>
      <c r="AE153" s="235"/>
      <c r="AF153" s="235"/>
      <c r="AG153" s="235"/>
      <c r="AH153" s="236"/>
      <c r="AI153" s="236"/>
      <c r="AJ153" s="236"/>
      <c r="AK153" s="236"/>
      <c r="AL153" s="236"/>
      <c r="AM153" s="236"/>
      <c r="AN153" s="236"/>
      <c r="AO153" s="236"/>
      <c r="AP153" s="236"/>
      <c r="AQ153" s="235"/>
      <c r="AR153" s="235"/>
      <c r="AS153" s="235"/>
      <c r="AT153" s="235"/>
      <c r="AU153" s="235"/>
      <c r="AV153" s="235"/>
      <c r="AW153" s="235"/>
      <c r="AX153" s="235"/>
      <c r="AY153" s="235"/>
      <c r="AZ153" s="235"/>
      <c r="BA153" s="235"/>
      <c r="BB153" s="235"/>
      <c r="BC153" s="235"/>
      <c r="BD153" s="235"/>
      <c r="BE153" s="235"/>
      <c r="BF153" s="235"/>
      <c r="BG153" s="235"/>
      <c r="BH153" s="235"/>
      <c r="BI153" s="235"/>
      <c r="BJ153" s="235"/>
      <c r="BK153" s="235"/>
      <c r="BL153" s="235"/>
    </row>
    <row r="154" spans="2:66" ht="27.75" customHeight="1">
      <c r="B154" s="308" t="s">
        <v>4</v>
      </c>
      <c r="C154" s="311" t="s">
        <v>5</v>
      </c>
      <c r="D154" s="311"/>
      <c r="E154" s="312"/>
      <c r="F154" s="312"/>
      <c r="G154" s="312"/>
      <c r="H154" s="312"/>
      <c r="I154" s="237"/>
      <c r="J154" s="313"/>
      <c r="K154" s="313"/>
      <c r="L154" s="313"/>
      <c r="M154" s="313"/>
      <c r="N154" s="313"/>
      <c r="O154" s="313"/>
      <c r="P154" s="313"/>
      <c r="Q154" s="314"/>
      <c r="R154" s="315" t="s">
        <v>6</v>
      </c>
      <c r="S154" s="289"/>
      <c r="T154" s="289"/>
      <c r="U154" s="289"/>
      <c r="V154" s="289"/>
      <c r="W154" s="289"/>
      <c r="X154" s="289"/>
      <c r="Y154" s="289"/>
      <c r="Z154" s="289"/>
      <c r="AA154" s="289"/>
      <c r="AB154" s="289"/>
      <c r="AC154" s="289"/>
      <c r="AD154" s="239"/>
      <c r="AE154" s="239"/>
      <c r="AF154" s="239"/>
      <c r="AG154" s="239"/>
      <c r="AH154" s="239"/>
      <c r="AI154" s="239"/>
      <c r="AJ154" s="239"/>
      <c r="AK154" s="239"/>
      <c r="AL154" s="239"/>
      <c r="AM154" s="239"/>
      <c r="AN154" s="239"/>
      <c r="AO154" s="239"/>
      <c r="AP154" s="239"/>
      <c r="AQ154" s="239"/>
      <c r="AR154" s="239"/>
      <c r="AS154" s="239"/>
      <c r="AT154" s="239"/>
      <c r="AU154" s="239"/>
      <c r="AV154" s="239"/>
      <c r="AW154" s="239"/>
      <c r="AX154" s="239"/>
      <c r="AY154" s="239"/>
      <c r="AZ154" s="239"/>
      <c r="BA154" s="239"/>
      <c r="BB154" s="239"/>
      <c r="BC154" s="239"/>
      <c r="BD154" s="239"/>
      <c r="BE154" s="239"/>
      <c r="BF154" s="239"/>
      <c r="BG154" s="240"/>
      <c r="BH154" s="241"/>
      <c r="BI154" s="241"/>
      <c r="BJ154" s="241"/>
      <c r="BK154" s="241"/>
      <c r="BL154" s="9"/>
      <c r="BM154" s="1"/>
      <c r="BN154" s="1"/>
    </row>
    <row r="155" spans="2:66" ht="12.75" customHeight="1">
      <c r="B155" s="309"/>
      <c r="C155" s="316" t="s">
        <v>7</v>
      </c>
      <c r="D155" s="317"/>
      <c r="E155" s="281" t="s">
        <v>8</v>
      </c>
      <c r="F155" s="282"/>
      <c r="G155" s="282"/>
      <c r="H155" s="283"/>
      <c r="I155" s="284" t="s">
        <v>9</v>
      </c>
      <c r="J155" s="284"/>
      <c r="K155" s="284"/>
      <c r="L155" s="284"/>
      <c r="M155" s="284"/>
      <c r="N155" s="284"/>
      <c r="O155" s="284"/>
      <c r="P155" s="284"/>
      <c r="Q155" s="285"/>
      <c r="R155" s="315"/>
      <c r="S155" s="289"/>
      <c r="T155" s="289"/>
      <c r="U155" s="289"/>
      <c r="V155" s="289"/>
      <c r="W155" s="289"/>
      <c r="X155" s="289"/>
      <c r="Y155" s="289"/>
      <c r="Z155" s="289"/>
      <c r="AA155" s="289"/>
      <c r="AB155" s="289"/>
      <c r="AC155" s="289"/>
      <c r="AD155" s="239"/>
      <c r="AE155" s="239"/>
      <c r="AF155" s="239"/>
      <c r="AG155" s="239"/>
      <c r="AH155" s="239"/>
      <c r="AI155" s="239"/>
      <c r="AJ155" s="239"/>
      <c r="AK155" s="239"/>
      <c r="AL155" s="239"/>
      <c r="AM155" s="239"/>
      <c r="AN155" s="239"/>
      <c r="AO155" s="239"/>
      <c r="AP155" s="239"/>
      <c r="AQ155" s="239"/>
      <c r="AR155" s="239"/>
      <c r="AS155" s="239"/>
      <c r="AT155" s="239"/>
      <c r="AU155" s="239"/>
      <c r="AV155" s="239"/>
      <c r="AW155" s="239"/>
      <c r="AX155" s="239"/>
      <c r="AY155" s="239"/>
      <c r="AZ155" s="239"/>
      <c r="BA155" s="239"/>
      <c r="BB155" s="239"/>
      <c r="BC155" s="239"/>
      <c r="BD155" s="239"/>
      <c r="BE155" s="239"/>
      <c r="BF155" s="239"/>
      <c r="BG155" s="240"/>
      <c r="BH155" s="241"/>
      <c r="BI155" s="241"/>
      <c r="BJ155" s="241"/>
      <c r="BK155" s="241"/>
      <c r="BL155" s="9"/>
      <c r="BM155" s="1"/>
      <c r="BN155" s="1"/>
    </row>
    <row r="156" spans="2:66" ht="24.75" customHeight="1">
      <c r="B156" s="309"/>
      <c r="C156" s="318"/>
      <c r="D156" s="319"/>
      <c r="E156" s="286"/>
      <c r="F156" s="287"/>
      <c r="G156" s="287"/>
      <c r="H156" s="288"/>
      <c r="I156" s="276"/>
      <c r="J156" s="276"/>
      <c r="K156" s="276"/>
      <c r="L156" s="276"/>
      <c r="M156" s="276"/>
      <c r="N156" s="276"/>
      <c r="O156" s="276"/>
      <c r="P156" s="276"/>
      <c r="Q156" s="277"/>
      <c r="R156" s="289" t="s">
        <v>10</v>
      </c>
      <c r="S156" s="289"/>
      <c r="T156" s="289"/>
      <c r="U156" s="289"/>
      <c r="V156" s="289"/>
      <c r="W156" s="289"/>
      <c r="X156" s="289"/>
      <c r="Y156" s="289"/>
      <c r="Z156" s="289"/>
      <c r="AA156" s="289"/>
      <c r="AB156" s="289"/>
      <c r="AC156" s="289"/>
      <c r="AD156" s="239"/>
      <c r="AE156" s="239"/>
      <c r="AF156" s="239"/>
      <c r="AG156" s="239"/>
      <c r="AH156" s="239"/>
      <c r="AI156" s="239"/>
      <c r="AJ156" s="239"/>
      <c r="AK156" s="239"/>
      <c r="AL156" s="239"/>
      <c r="AM156" s="239"/>
      <c r="AN156" s="239"/>
      <c r="AO156" s="239"/>
      <c r="AP156" s="239"/>
      <c r="AQ156" s="239"/>
      <c r="AR156" s="239"/>
      <c r="AS156" s="239"/>
      <c r="AT156" s="239"/>
      <c r="AU156" s="239"/>
      <c r="AV156" s="239"/>
      <c r="AW156" s="239"/>
      <c r="AX156" s="239"/>
      <c r="AY156" s="239"/>
      <c r="AZ156" s="239"/>
      <c r="BA156" s="239"/>
      <c r="BB156" s="239"/>
      <c r="BC156" s="239"/>
      <c r="BD156" s="239"/>
      <c r="BE156" s="239"/>
      <c r="BF156" s="239"/>
      <c r="BG156" s="239"/>
      <c r="BH156" s="239"/>
      <c r="BI156" s="239"/>
      <c r="BJ156" s="239"/>
      <c r="BK156" s="239"/>
      <c r="BL156" s="9"/>
      <c r="BM156" s="1"/>
      <c r="BN156" s="1"/>
    </row>
    <row r="157" spans="2:66" ht="12.75" customHeight="1">
      <c r="B157" s="309"/>
      <c r="C157" s="290" t="s">
        <v>11</v>
      </c>
      <c r="D157" s="291"/>
      <c r="E157" s="281" t="s">
        <v>12</v>
      </c>
      <c r="F157" s="282"/>
      <c r="G157" s="282"/>
      <c r="H157" s="283"/>
      <c r="I157" s="284" t="s">
        <v>9</v>
      </c>
      <c r="J157" s="284"/>
      <c r="K157" s="284"/>
      <c r="L157" s="284"/>
      <c r="M157" s="284"/>
      <c r="N157" s="284"/>
      <c r="O157" s="284"/>
      <c r="P157" s="284"/>
      <c r="Q157" s="285"/>
      <c r="R157" s="238"/>
      <c r="S157" s="238"/>
      <c r="T157" s="238"/>
      <c r="U157" s="238"/>
      <c r="V157" s="238"/>
      <c r="W157" s="238"/>
      <c r="X157" s="238"/>
      <c r="Y157" s="238"/>
      <c r="Z157" s="238"/>
      <c r="AA157" s="238"/>
      <c r="AB157" s="238"/>
      <c r="AC157" s="238"/>
      <c r="AD157" s="239"/>
      <c r="AE157" s="239"/>
      <c r="AF157" s="239"/>
      <c r="AG157" s="239"/>
      <c r="AH157" s="239"/>
      <c r="AI157" s="239"/>
      <c r="AJ157" s="239"/>
      <c r="AK157" s="239"/>
      <c r="AL157" s="239"/>
      <c r="AM157" s="239"/>
      <c r="AN157" s="239"/>
      <c r="AO157" s="239"/>
      <c r="AP157" s="239"/>
      <c r="AQ157" s="239"/>
      <c r="AR157" s="239"/>
      <c r="AS157" s="239"/>
      <c r="AT157" s="239"/>
      <c r="AU157" s="239"/>
      <c r="AV157" s="239"/>
      <c r="AW157" s="239"/>
      <c r="AX157" s="239"/>
      <c r="AY157" s="239"/>
      <c r="AZ157" s="239"/>
      <c r="BA157" s="239"/>
      <c r="BB157" s="239"/>
      <c r="BC157" s="239"/>
      <c r="BD157" s="239"/>
      <c r="BE157" s="239"/>
      <c r="BF157" s="239"/>
      <c r="BG157" s="239"/>
      <c r="BH157" s="239"/>
      <c r="BI157" s="239"/>
      <c r="BJ157" s="239"/>
      <c r="BK157" s="239"/>
      <c r="BL157" s="9"/>
      <c r="BM157" s="1"/>
      <c r="BN157" s="1"/>
    </row>
    <row r="158" spans="2:66" ht="27.75" customHeight="1">
      <c r="B158" s="309"/>
      <c r="C158" s="290"/>
      <c r="D158" s="291"/>
      <c r="E158" s="294"/>
      <c r="F158" s="295"/>
      <c r="G158" s="295"/>
      <c r="H158" s="296"/>
      <c r="I158" s="297"/>
      <c r="J158" s="297"/>
      <c r="K158" s="297"/>
      <c r="L158" s="297"/>
      <c r="M158" s="297"/>
      <c r="N158" s="297"/>
      <c r="O158" s="297"/>
      <c r="P158" s="297"/>
      <c r="Q158" s="298"/>
      <c r="R158" s="275" t="s">
        <v>13</v>
      </c>
      <c r="S158" s="275"/>
      <c r="T158" s="275"/>
      <c r="U158" s="275"/>
      <c r="V158" s="275"/>
      <c r="W158" s="275"/>
      <c r="X158" s="275"/>
      <c r="Y158" s="275"/>
      <c r="Z158" s="275"/>
      <c r="AA158" s="275"/>
      <c r="AB158" s="275"/>
      <c r="AC158" s="275"/>
      <c r="AD158" s="239"/>
      <c r="AE158" s="239"/>
      <c r="AF158" s="239"/>
      <c r="AG158" s="239"/>
      <c r="AH158" s="239"/>
      <c r="AI158" s="239"/>
      <c r="AJ158" s="239"/>
      <c r="AK158" s="239"/>
      <c r="AL158" s="239"/>
      <c r="AM158" s="239"/>
      <c r="AN158" s="239"/>
      <c r="AO158" s="239"/>
      <c r="AP158" s="239"/>
      <c r="AQ158" s="239"/>
      <c r="AR158" s="239"/>
      <c r="AS158" s="239"/>
      <c r="AT158" s="239"/>
      <c r="AU158" s="239"/>
      <c r="AV158" s="239"/>
      <c r="AW158" s="239"/>
      <c r="AX158" s="239"/>
      <c r="AY158" s="239"/>
      <c r="AZ158" s="239"/>
      <c r="BA158" s="239"/>
      <c r="BB158" s="239"/>
      <c r="BC158" s="239"/>
      <c r="BD158" s="239"/>
      <c r="BE158" s="239"/>
      <c r="BF158" s="239"/>
      <c r="BG158" s="239"/>
      <c r="BH158" s="239"/>
      <c r="BI158" s="239"/>
      <c r="BJ158" s="239"/>
      <c r="BK158" s="239"/>
      <c r="BL158" s="9"/>
      <c r="BM158" s="1"/>
      <c r="BN158" s="1"/>
    </row>
    <row r="159" spans="2:66" ht="25.5" customHeight="1">
      <c r="B159" s="309"/>
      <c r="C159" s="290"/>
      <c r="D159" s="291"/>
      <c r="E159" s="242" t="s">
        <v>14</v>
      </c>
      <c r="F159" s="276"/>
      <c r="G159" s="276"/>
      <c r="H159" s="276"/>
      <c r="I159" s="276"/>
      <c r="J159" s="276"/>
      <c r="K159" s="276"/>
      <c r="L159" s="276"/>
      <c r="M159" s="276"/>
      <c r="N159" s="276"/>
      <c r="O159" s="276"/>
      <c r="P159" s="276"/>
      <c r="Q159" s="277"/>
      <c r="R159" s="238"/>
      <c r="S159" s="238"/>
      <c r="T159" s="238"/>
      <c r="U159" s="238"/>
      <c r="V159" s="238"/>
      <c r="W159" s="238"/>
      <c r="X159" s="238"/>
      <c r="Y159" s="238"/>
      <c r="Z159" s="238"/>
      <c r="AA159" s="238"/>
      <c r="AB159" s="238"/>
      <c r="AC159" s="238"/>
      <c r="AD159" s="239"/>
      <c r="AE159" s="239"/>
      <c r="AF159" s="239"/>
      <c r="AG159" s="239"/>
      <c r="AH159" s="239"/>
      <c r="AI159" s="239"/>
      <c r="AJ159" s="239"/>
      <c r="AK159" s="239"/>
      <c r="AL159" s="239"/>
      <c r="AM159" s="239"/>
      <c r="AN159" s="239"/>
      <c r="AO159" s="239"/>
      <c r="AP159" s="239"/>
      <c r="AQ159" s="239"/>
      <c r="AR159" s="239"/>
      <c r="AS159" s="239"/>
      <c r="AT159" s="239"/>
      <c r="AU159" s="239"/>
      <c r="AV159" s="239"/>
      <c r="AW159" s="239"/>
      <c r="AX159" s="239"/>
      <c r="AY159" s="239"/>
      <c r="AZ159" s="239"/>
      <c r="BA159" s="239"/>
      <c r="BB159" s="239"/>
      <c r="BC159" s="239"/>
      <c r="BD159" s="239"/>
      <c r="BE159" s="239"/>
      <c r="BF159" s="239"/>
      <c r="BG159" s="239"/>
      <c r="BH159" s="239"/>
      <c r="BI159" s="239"/>
      <c r="BJ159" s="239"/>
      <c r="BK159" s="239"/>
      <c r="BL159" s="9"/>
      <c r="BM159" s="1"/>
      <c r="BN159" s="1"/>
    </row>
    <row r="160" spans="2:66" ht="21.75" customHeight="1" thickBot="1">
      <c r="B160" s="310"/>
      <c r="C160" s="292"/>
      <c r="D160" s="293"/>
      <c r="E160" s="243" t="s">
        <v>15</v>
      </c>
      <c r="F160" s="278"/>
      <c r="G160" s="278"/>
      <c r="H160" s="278"/>
      <c r="I160" s="278"/>
      <c r="J160" s="278"/>
      <c r="K160" s="278"/>
      <c r="L160" s="278"/>
      <c r="M160" s="278"/>
      <c r="N160" s="278"/>
      <c r="O160" s="278"/>
      <c r="P160" s="278"/>
      <c r="Q160" s="279"/>
      <c r="AD160" s="239"/>
      <c r="AE160" s="239"/>
      <c r="AF160" s="239"/>
      <c r="AG160" s="239"/>
      <c r="AH160" s="239"/>
      <c r="AI160" s="239"/>
      <c r="AJ160" s="239"/>
      <c r="AK160" s="239"/>
      <c r="AL160" s="239"/>
      <c r="AM160" s="239"/>
      <c r="AN160" s="239"/>
      <c r="AO160" s="239"/>
      <c r="AP160" s="239"/>
      <c r="AQ160" s="239"/>
      <c r="AR160" s="239"/>
      <c r="AS160" s="239"/>
      <c r="AT160" s="239"/>
      <c r="AU160" s="239"/>
      <c r="AV160" s="239"/>
      <c r="AW160" s="239"/>
      <c r="AX160" s="239"/>
      <c r="AY160" s="239"/>
      <c r="AZ160" s="239"/>
      <c r="BA160" s="239"/>
      <c r="BB160" s="239"/>
      <c r="BC160" s="239"/>
      <c r="BD160" s="239"/>
      <c r="BE160" s="239"/>
      <c r="BF160" s="239"/>
      <c r="BG160" s="239"/>
      <c r="BH160" s="239"/>
      <c r="BI160" s="239"/>
      <c r="BJ160" s="239"/>
      <c r="BK160" s="239"/>
      <c r="BL160" s="9"/>
      <c r="BM160" s="1"/>
      <c r="BN160" s="1"/>
    </row>
    <row r="161" spans="30:88" s="18" customFormat="1" ht="8.25" customHeight="1">
      <c r="AD161" s="1"/>
      <c r="AE161" s="9"/>
      <c r="AF161" s="9"/>
      <c r="AG161" s="9"/>
      <c r="AH161" s="6"/>
      <c r="AI161" s="6"/>
      <c r="AJ161" s="6"/>
      <c r="AK161" s="6"/>
      <c r="AL161" s="37"/>
      <c r="AM161" s="44"/>
      <c r="AN161" s="44"/>
      <c r="AO161" s="44"/>
      <c r="AP161" s="61"/>
      <c r="AQ161" s="61"/>
      <c r="AR161" s="9"/>
      <c r="AS161" s="9"/>
      <c r="AT161" s="9"/>
      <c r="AU161" s="9"/>
      <c r="AV161" s="1"/>
      <c r="AW161" s="1"/>
      <c r="AX161" s="1"/>
      <c r="AY161" s="1"/>
      <c r="AZ161" s="1"/>
      <c r="BA161" s="1"/>
      <c r="BB161" s="1"/>
      <c r="BC161" s="1"/>
      <c r="BD161" s="235"/>
      <c r="BE161" s="236"/>
      <c r="BF161" s="235"/>
      <c r="BG161" s="236"/>
      <c r="BH161" s="236"/>
      <c r="BI161" s="236"/>
      <c r="BJ161" s="236"/>
      <c r="BK161" s="236"/>
      <c r="BL161" s="236"/>
      <c r="BM161" s="236"/>
      <c r="BN161" s="236"/>
      <c r="BO161" s="235"/>
      <c r="BP161" s="235"/>
      <c r="BQ161" s="235"/>
      <c r="BR161" s="235"/>
      <c r="BS161" s="235"/>
      <c r="BT161" s="235"/>
      <c r="BU161" s="235"/>
      <c r="BV161" s="235"/>
      <c r="BW161" s="235"/>
      <c r="BX161" s="235"/>
      <c r="BY161" s="235"/>
      <c r="BZ161" s="235"/>
      <c r="CA161" s="235"/>
      <c r="CB161" s="235"/>
      <c r="CC161" s="235"/>
      <c r="CD161" s="235"/>
      <c r="CE161" s="235"/>
      <c r="CF161" s="235"/>
      <c r="CG161" s="235"/>
      <c r="CH161" s="235"/>
      <c r="CI161" s="235"/>
      <c r="CJ161" s="235"/>
    </row>
    <row r="162" spans="31:66" ht="12">
      <c r="AE162" s="9"/>
      <c r="AF162" s="9"/>
      <c r="AG162" s="9"/>
      <c r="AH162" s="6"/>
      <c r="AI162" s="6"/>
      <c r="AJ162" s="6"/>
      <c r="AK162" s="6"/>
      <c r="AL162" s="6"/>
      <c r="AM162" s="6"/>
      <c r="AN162" s="6"/>
      <c r="AO162" s="6"/>
      <c r="AP162" s="6"/>
      <c r="AQ162" s="9"/>
      <c r="AR162" s="9"/>
      <c r="AS162" s="9"/>
      <c r="AT162" s="9"/>
      <c r="AU162" s="9"/>
      <c r="BE162" s="1"/>
      <c r="BG162" s="1"/>
      <c r="BH162" s="1"/>
      <c r="BI162" s="1"/>
      <c r="BJ162" s="1"/>
      <c r="BK162" s="1"/>
      <c r="BL162" s="1"/>
      <c r="BM162" s="1"/>
      <c r="BN162" s="1"/>
    </row>
    <row r="163" spans="2:66" ht="12">
      <c r="B163" s="1" t="s">
        <v>529</v>
      </c>
      <c r="AE163" s="9"/>
      <c r="AF163" s="9"/>
      <c r="AG163" s="9"/>
      <c r="AH163" s="6"/>
      <c r="AI163" s="6"/>
      <c r="AJ163" s="6"/>
      <c r="AK163" s="6"/>
      <c r="AL163" s="6"/>
      <c r="AM163" s="6"/>
      <c r="AN163" s="6"/>
      <c r="AO163" s="6"/>
      <c r="AP163" s="6"/>
      <c r="AQ163" s="9"/>
      <c r="AR163" s="9"/>
      <c r="AS163" s="9"/>
      <c r="AT163" s="9"/>
      <c r="AU163" s="9"/>
      <c r="BE163" s="1"/>
      <c r="BG163" s="1"/>
      <c r="BH163" s="1"/>
      <c r="BI163" s="1"/>
      <c r="BJ163" s="1"/>
      <c r="BK163" s="1"/>
      <c r="BL163" s="1"/>
      <c r="BM163" s="1"/>
      <c r="BN163" s="1"/>
    </row>
    <row r="164" spans="2:66" ht="12">
      <c r="B164" s="273" t="s">
        <v>85</v>
      </c>
      <c r="C164" s="280" t="s">
        <v>528</v>
      </c>
      <c r="D164" s="280"/>
      <c r="E164" s="280"/>
      <c r="F164" s="280"/>
      <c r="G164" s="280"/>
      <c r="H164" s="280"/>
      <c r="I164" s="280"/>
      <c r="J164" s="280"/>
      <c r="K164" s="280"/>
      <c r="L164" s="280"/>
      <c r="M164" s="280"/>
      <c r="N164" s="280"/>
      <c r="O164" s="280"/>
      <c r="P164" s="280"/>
      <c r="Q164" s="280"/>
      <c r="R164" s="280"/>
      <c r="S164" s="280"/>
      <c r="T164" s="280"/>
      <c r="U164" s="280"/>
      <c r="V164" s="280"/>
      <c r="W164" s="280"/>
      <c r="X164" s="280"/>
      <c r="Y164" s="280"/>
      <c r="Z164" s="280"/>
      <c r="AA164" s="280"/>
      <c r="AB164" s="280"/>
      <c r="AC164" s="280"/>
      <c r="AE164" s="9"/>
      <c r="AF164" s="9"/>
      <c r="AG164" s="9"/>
      <c r="AH164" s="6"/>
      <c r="AI164" s="6"/>
      <c r="AJ164" s="6"/>
      <c r="AK164" s="6"/>
      <c r="AL164" s="6"/>
      <c r="AM164" s="6"/>
      <c r="AN164" s="6"/>
      <c r="AO164" s="6"/>
      <c r="AP164" s="6"/>
      <c r="AQ164" s="9"/>
      <c r="AR164" s="9"/>
      <c r="AS164" s="9"/>
      <c r="AT164" s="9"/>
      <c r="AU164" s="9"/>
      <c r="BE164" s="1"/>
      <c r="BG164" s="1"/>
      <c r="BH164" s="1"/>
      <c r="BI164" s="1"/>
      <c r="BJ164" s="1"/>
      <c r="BK164" s="1"/>
      <c r="BL164" s="1"/>
      <c r="BM164" s="1"/>
      <c r="BN164" s="1"/>
    </row>
    <row r="165" spans="31:66" ht="12">
      <c r="AE165" s="9"/>
      <c r="AF165" s="9"/>
      <c r="AG165" s="9"/>
      <c r="AH165" s="6"/>
      <c r="AI165" s="6"/>
      <c r="AJ165" s="6"/>
      <c r="AK165" s="6"/>
      <c r="AL165" s="6"/>
      <c r="AM165" s="6"/>
      <c r="AN165" s="6"/>
      <c r="AO165" s="6"/>
      <c r="AP165" s="6"/>
      <c r="AQ165" s="9"/>
      <c r="AR165" s="9"/>
      <c r="AS165" s="9"/>
      <c r="AT165" s="9"/>
      <c r="AU165" s="9"/>
      <c r="BE165" s="1"/>
      <c r="BG165" s="1"/>
      <c r="BH165" s="1"/>
      <c r="BI165" s="1"/>
      <c r="BJ165" s="1"/>
      <c r="BK165" s="1"/>
      <c r="BL165" s="1"/>
      <c r="BM165" s="1"/>
      <c r="BN165" s="1"/>
    </row>
    <row r="166" spans="2:66" ht="12">
      <c r="B166" s="244"/>
      <c r="C166" s="244"/>
      <c r="AE166" s="9"/>
      <c r="AF166" s="9"/>
      <c r="AG166" s="9"/>
      <c r="AH166" s="6"/>
      <c r="AI166" s="6"/>
      <c r="AJ166" s="6"/>
      <c r="AK166" s="6"/>
      <c r="AL166" s="6"/>
      <c r="AM166" s="6"/>
      <c r="AN166" s="6"/>
      <c r="AO166" s="6"/>
      <c r="AP166" s="6"/>
      <c r="AQ166" s="9"/>
      <c r="AR166" s="9"/>
      <c r="AS166" s="9"/>
      <c r="AT166" s="9"/>
      <c r="AU166" s="9"/>
      <c r="BE166" s="1"/>
      <c r="BG166" s="1"/>
      <c r="BH166" s="1"/>
      <c r="BI166" s="1"/>
      <c r="BJ166" s="1"/>
      <c r="BK166" s="1"/>
      <c r="BL166" s="1"/>
      <c r="BM166" s="1"/>
      <c r="BN166" s="1"/>
    </row>
    <row r="167" spans="31:66" ht="12">
      <c r="AE167" s="9"/>
      <c r="AF167" s="9"/>
      <c r="AG167" s="9"/>
      <c r="AH167" s="6"/>
      <c r="AI167" s="6"/>
      <c r="AJ167" s="6"/>
      <c r="AK167" s="6"/>
      <c r="AL167" s="6"/>
      <c r="AM167" s="6"/>
      <c r="AN167" s="6"/>
      <c r="AO167" s="6"/>
      <c r="AP167" s="6"/>
      <c r="AQ167" s="9"/>
      <c r="AR167" s="9"/>
      <c r="AS167" s="9"/>
      <c r="AT167" s="9"/>
      <c r="AU167" s="9"/>
      <c r="BE167" s="1"/>
      <c r="BG167" s="1"/>
      <c r="BH167" s="1"/>
      <c r="BI167" s="1"/>
      <c r="BJ167" s="1"/>
      <c r="BK167" s="1"/>
      <c r="BL167" s="1"/>
      <c r="BM167" s="1"/>
      <c r="BN167" s="1"/>
    </row>
    <row r="168" spans="31:66" ht="12">
      <c r="AE168" s="9"/>
      <c r="AF168" s="9"/>
      <c r="AG168" s="9"/>
      <c r="AH168" s="6"/>
      <c r="AI168" s="6"/>
      <c r="AJ168" s="6"/>
      <c r="AK168" s="6"/>
      <c r="AL168" s="6"/>
      <c r="AM168" s="6"/>
      <c r="AN168" s="6"/>
      <c r="AO168" s="6"/>
      <c r="AP168" s="6"/>
      <c r="AQ168" s="9"/>
      <c r="AR168" s="9"/>
      <c r="AS168" s="9"/>
      <c r="AT168" s="9"/>
      <c r="AU168" s="9"/>
      <c r="BE168" s="1"/>
      <c r="BG168" s="1"/>
      <c r="BH168" s="1"/>
      <c r="BI168" s="1"/>
      <c r="BJ168" s="1"/>
      <c r="BK168" s="1"/>
      <c r="BL168" s="1"/>
      <c r="BM168" s="1"/>
      <c r="BN168" s="1"/>
    </row>
    <row r="169" spans="31:66" ht="12">
      <c r="AE169" s="9"/>
      <c r="AF169" s="9"/>
      <c r="AG169" s="9"/>
      <c r="AH169" s="6"/>
      <c r="AI169" s="6"/>
      <c r="AJ169" s="6"/>
      <c r="AK169" s="6"/>
      <c r="AL169" s="6"/>
      <c r="AM169" s="6"/>
      <c r="AN169" s="6"/>
      <c r="AO169" s="6"/>
      <c r="AP169" s="6"/>
      <c r="AQ169" s="9"/>
      <c r="AR169" s="9"/>
      <c r="AS169" s="9"/>
      <c r="AT169" s="9"/>
      <c r="AU169" s="9"/>
      <c r="BE169" s="1"/>
      <c r="BG169" s="1"/>
      <c r="BH169" s="1"/>
      <c r="BI169" s="1"/>
      <c r="BJ169" s="1"/>
      <c r="BK169" s="1"/>
      <c r="BL169" s="1"/>
      <c r="BM169" s="1"/>
      <c r="BN169" s="1"/>
    </row>
    <row r="170" spans="31:66" ht="12">
      <c r="AE170" s="9"/>
      <c r="AF170" s="9"/>
      <c r="AG170" s="9"/>
      <c r="AH170" s="6"/>
      <c r="AI170" s="6"/>
      <c r="AJ170" s="6"/>
      <c r="AK170" s="6"/>
      <c r="AL170" s="6"/>
      <c r="AM170" s="6"/>
      <c r="AN170" s="6"/>
      <c r="AO170" s="6"/>
      <c r="AP170" s="6"/>
      <c r="AQ170" s="9"/>
      <c r="AR170" s="9"/>
      <c r="AS170" s="9"/>
      <c r="AT170" s="9"/>
      <c r="AU170" s="9"/>
      <c r="BE170" s="1"/>
      <c r="BG170" s="1"/>
      <c r="BH170" s="1"/>
      <c r="BI170" s="1"/>
      <c r="BJ170" s="1"/>
      <c r="BK170" s="1"/>
      <c r="BL170" s="1"/>
      <c r="BM170" s="1"/>
      <c r="BN170" s="1"/>
    </row>
    <row r="171" spans="31:66" ht="12">
      <c r="AE171" s="9"/>
      <c r="AF171" s="9"/>
      <c r="AG171" s="9"/>
      <c r="AH171" s="6"/>
      <c r="AI171" s="6"/>
      <c r="AJ171" s="6"/>
      <c r="AK171" s="6"/>
      <c r="AL171" s="6"/>
      <c r="AM171" s="6"/>
      <c r="AN171" s="6"/>
      <c r="AO171" s="6"/>
      <c r="AP171" s="6"/>
      <c r="AQ171" s="9"/>
      <c r="AR171" s="9"/>
      <c r="AS171" s="9"/>
      <c r="AT171" s="9"/>
      <c r="AU171" s="9"/>
      <c r="BE171" s="1"/>
      <c r="BG171" s="1"/>
      <c r="BH171" s="1"/>
      <c r="BI171" s="1"/>
      <c r="BJ171" s="1"/>
      <c r="BK171" s="1"/>
      <c r="BL171" s="1"/>
      <c r="BM171" s="1"/>
      <c r="BN171" s="1"/>
    </row>
    <row r="172" spans="31:66" ht="12">
      <c r="AE172" s="9"/>
      <c r="AF172" s="9"/>
      <c r="AG172" s="9"/>
      <c r="AH172" s="6"/>
      <c r="AI172" s="6"/>
      <c r="AJ172" s="6"/>
      <c r="AK172" s="6"/>
      <c r="AL172" s="6"/>
      <c r="AM172" s="6"/>
      <c r="AN172" s="6"/>
      <c r="AO172" s="6"/>
      <c r="AP172" s="6"/>
      <c r="AQ172" s="9"/>
      <c r="AR172" s="9"/>
      <c r="AS172" s="9"/>
      <c r="AT172" s="9"/>
      <c r="AU172" s="9"/>
      <c r="BE172" s="1"/>
      <c r="BG172" s="1"/>
      <c r="BH172" s="1"/>
      <c r="BI172" s="1"/>
      <c r="BJ172" s="1"/>
      <c r="BK172" s="1"/>
      <c r="BL172" s="1"/>
      <c r="BM172" s="1"/>
      <c r="BN172" s="1"/>
    </row>
    <row r="173" spans="31:66" ht="12">
      <c r="AE173" s="9"/>
      <c r="AF173" s="9"/>
      <c r="AG173" s="9"/>
      <c r="AH173" s="6"/>
      <c r="AI173" s="6"/>
      <c r="AJ173" s="6"/>
      <c r="AK173" s="6"/>
      <c r="AL173" s="6"/>
      <c r="AM173" s="6"/>
      <c r="AN173" s="6"/>
      <c r="AO173" s="6"/>
      <c r="AP173" s="6"/>
      <c r="AQ173" s="9"/>
      <c r="AR173" s="9"/>
      <c r="AS173" s="9"/>
      <c r="AT173" s="9"/>
      <c r="AU173" s="9"/>
      <c r="BE173" s="1"/>
      <c r="BG173" s="1"/>
      <c r="BH173" s="1"/>
      <c r="BI173" s="1"/>
      <c r="BJ173" s="1"/>
      <c r="BK173" s="1"/>
      <c r="BL173" s="1"/>
      <c r="BM173" s="1"/>
      <c r="BN173" s="1"/>
    </row>
    <row r="174" spans="31:66" ht="12">
      <c r="AE174" s="9"/>
      <c r="AF174" s="9"/>
      <c r="AG174" s="9"/>
      <c r="AH174" s="6"/>
      <c r="AI174" s="6"/>
      <c r="AJ174" s="6"/>
      <c r="AK174" s="6"/>
      <c r="AL174" s="6"/>
      <c r="AM174" s="6"/>
      <c r="AN174" s="6"/>
      <c r="AO174" s="6"/>
      <c r="AP174" s="6"/>
      <c r="AQ174" s="9"/>
      <c r="AR174" s="9"/>
      <c r="AS174" s="9"/>
      <c r="AT174" s="9"/>
      <c r="AU174" s="9"/>
      <c r="BE174" s="1"/>
      <c r="BG174" s="1"/>
      <c r="BH174" s="1"/>
      <c r="BI174" s="1"/>
      <c r="BJ174" s="1"/>
      <c r="BK174" s="1"/>
      <c r="BL174" s="1"/>
      <c r="BM174" s="1"/>
      <c r="BN174" s="1"/>
    </row>
    <row r="175" spans="31:66" ht="12">
      <c r="AE175" s="9"/>
      <c r="AF175" s="9"/>
      <c r="AG175" s="9"/>
      <c r="AH175" s="6"/>
      <c r="AI175" s="6"/>
      <c r="AJ175" s="6"/>
      <c r="AK175" s="6"/>
      <c r="AL175" s="6"/>
      <c r="AM175" s="6"/>
      <c r="AN175" s="6"/>
      <c r="AO175" s="6"/>
      <c r="AP175" s="6"/>
      <c r="AQ175" s="9"/>
      <c r="AR175" s="9"/>
      <c r="AS175" s="9"/>
      <c r="AT175" s="9"/>
      <c r="AU175" s="9"/>
      <c r="BE175" s="1"/>
      <c r="BG175" s="1"/>
      <c r="BH175" s="1"/>
      <c r="BI175" s="1"/>
      <c r="BJ175" s="1"/>
      <c r="BK175" s="1"/>
      <c r="BL175" s="1"/>
      <c r="BM175" s="1"/>
      <c r="BN175" s="1"/>
    </row>
    <row r="176" spans="31:66" ht="12">
      <c r="AE176" s="9"/>
      <c r="AF176" s="9"/>
      <c r="AG176" s="9"/>
      <c r="AH176" s="6"/>
      <c r="AI176" s="6"/>
      <c r="AJ176" s="6"/>
      <c r="AK176" s="6"/>
      <c r="AL176" s="6"/>
      <c r="AM176" s="6"/>
      <c r="AN176" s="6"/>
      <c r="AO176" s="6"/>
      <c r="AP176" s="6"/>
      <c r="AQ176" s="9"/>
      <c r="AR176" s="9"/>
      <c r="AS176" s="9"/>
      <c r="AT176" s="9"/>
      <c r="AU176" s="9"/>
      <c r="BE176" s="1"/>
      <c r="BG176" s="1"/>
      <c r="BH176" s="1"/>
      <c r="BI176" s="1"/>
      <c r="BJ176" s="1"/>
      <c r="BK176" s="1"/>
      <c r="BL176" s="1"/>
      <c r="BM176" s="1"/>
      <c r="BN176" s="1"/>
    </row>
    <row r="177" spans="31:66" ht="12">
      <c r="AE177" s="9"/>
      <c r="AF177" s="9"/>
      <c r="AG177" s="9"/>
      <c r="AH177" s="6"/>
      <c r="AI177" s="6"/>
      <c r="AJ177" s="6"/>
      <c r="AK177" s="6"/>
      <c r="AL177" s="6"/>
      <c r="AM177" s="6"/>
      <c r="AN177" s="6"/>
      <c r="AO177" s="6"/>
      <c r="AP177" s="6"/>
      <c r="AQ177" s="9"/>
      <c r="AR177" s="9"/>
      <c r="AS177" s="9"/>
      <c r="AT177" s="9"/>
      <c r="AU177" s="9"/>
      <c r="BE177" s="1"/>
      <c r="BG177" s="1"/>
      <c r="BH177" s="1"/>
      <c r="BI177" s="1"/>
      <c r="BJ177" s="1"/>
      <c r="BK177" s="1"/>
      <c r="BL177" s="1"/>
      <c r="BM177" s="1"/>
      <c r="BN177" s="1"/>
    </row>
    <row r="178" spans="31:66" ht="12">
      <c r="AE178" s="9"/>
      <c r="AF178" s="9"/>
      <c r="AG178" s="9"/>
      <c r="AH178" s="6"/>
      <c r="AI178" s="6"/>
      <c r="AJ178" s="6"/>
      <c r="AK178" s="6"/>
      <c r="AL178" s="6"/>
      <c r="AM178" s="6"/>
      <c r="AN178" s="6"/>
      <c r="AO178" s="6"/>
      <c r="AP178" s="6"/>
      <c r="AQ178" s="9"/>
      <c r="AR178" s="9"/>
      <c r="AS178" s="9"/>
      <c r="AT178" s="9"/>
      <c r="AU178" s="9"/>
      <c r="BE178" s="1"/>
      <c r="BG178" s="1"/>
      <c r="BH178" s="1"/>
      <c r="BI178" s="1"/>
      <c r="BJ178" s="1"/>
      <c r="BK178" s="1"/>
      <c r="BL178" s="1"/>
      <c r="BM178" s="1"/>
      <c r="BN178" s="1"/>
    </row>
    <row r="179" spans="31:66" ht="12">
      <c r="AE179" s="9"/>
      <c r="AF179" s="9"/>
      <c r="AG179" s="9"/>
      <c r="AH179" s="6"/>
      <c r="AI179" s="6"/>
      <c r="AJ179" s="6"/>
      <c r="AK179" s="6"/>
      <c r="AL179" s="6"/>
      <c r="AM179" s="6"/>
      <c r="AN179" s="6"/>
      <c r="AO179" s="6"/>
      <c r="AP179" s="6"/>
      <c r="AQ179" s="9"/>
      <c r="AR179" s="9"/>
      <c r="AS179" s="9"/>
      <c r="AT179" s="9"/>
      <c r="AU179" s="9"/>
      <c r="BE179" s="1"/>
      <c r="BG179" s="1"/>
      <c r="BH179" s="1"/>
      <c r="BI179" s="1"/>
      <c r="BJ179" s="1"/>
      <c r="BK179" s="1"/>
      <c r="BL179" s="1"/>
      <c r="BM179" s="1"/>
      <c r="BN179" s="1"/>
    </row>
    <row r="180" spans="31:66" ht="12">
      <c r="AE180" s="9"/>
      <c r="AF180" s="9"/>
      <c r="AG180" s="9"/>
      <c r="AH180" s="6"/>
      <c r="AI180" s="6"/>
      <c r="AJ180" s="6"/>
      <c r="AK180" s="6"/>
      <c r="AL180" s="6"/>
      <c r="AM180" s="6"/>
      <c r="AN180" s="6"/>
      <c r="AO180" s="6"/>
      <c r="AP180" s="6"/>
      <c r="AQ180" s="9"/>
      <c r="AR180" s="9"/>
      <c r="AS180" s="9"/>
      <c r="AT180" s="9"/>
      <c r="AU180" s="9"/>
      <c r="BE180" s="1"/>
      <c r="BG180" s="1"/>
      <c r="BH180" s="1"/>
      <c r="BI180" s="1"/>
      <c r="BJ180" s="1"/>
      <c r="BK180" s="1"/>
      <c r="BL180" s="1"/>
      <c r="BM180" s="1"/>
      <c r="BN180" s="1"/>
    </row>
    <row r="181" spans="31:66" ht="12">
      <c r="AE181" s="9"/>
      <c r="AF181" s="9"/>
      <c r="AG181" s="9"/>
      <c r="AH181" s="6"/>
      <c r="AI181" s="6"/>
      <c r="AJ181" s="6"/>
      <c r="AK181" s="6"/>
      <c r="AL181" s="6"/>
      <c r="AM181" s="6"/>
      <c r="AN181" s="6"/>
      <c r="AO181" s="6"/>
      <c r="AP181" s="6"/>
      <c r="AQ181" s="9"/>
      <c r="AR181" s="9"/>
      <c r="AS181" s="9"/>
      <c r="AT181" s="9"/>
      <c r="AU181" s="9"/>
      <c r="BE181" s="1"/>
      <c r="BG181" s="1"/>
      <c r="BH181" s="1"/>
      <c r="BI181" s="1"/>
      <c r="BJ181" s="1"/>
      <c r="BK181" s="1"/>
      <c r="BL181" s="1"/>
      <c r="BM181" s="1"/>
      <c r="BN181" s="1"/>
    </row>
    <row r="182" spans="31:66" ht="12">
      <c r="AE182" s="9"/>
      <c r="AF182" s="9"/>
      <c r="AG182" s="9"/>
      <c r="AH182" s="6"/>
      <c r="AI182" s="6"/>
      <c r="AJ182" s="6"/>
      <c r="AK182" s="6"/>
      <c r="AL182" s="6"/>
      <c r="AM182" s="6"/>
      <c r="AN182" s="6"/>
      <c r="AO182" s="6"/>
      <c r="AP182" s="6"/>
      <c r="AQ182" s="9"/>
      <c r="AR182" s="9"/>
      <c r="AS182" s="9"/>
      <c r="AT182" s="9"/>
      <c r="AU182" s="9"/>
      <c r="BE182" s="1"/>
      <c r="BG182" s="1"/>
      <c r="BH182" s="1"/>
      <c r="BI182" s="1"/>
      <c r="BJ182" s="1"/>
      <c r="BK182" s="1"/>
      <c r="BL182" s="1"/>
      <c r="BM182" s="1"/>
      <c r="BN182" s="1"/>
    </row>
    <row r="183" spans="31:66" ht="12">
      <c r="AE183" s="9"/>
      <c r="AF183" s="9"/>
      <c r="AG183" s="9"/>
      <c r="AH183" s="6"/>
      <c r="AI183" s="6"/>
      <c r="AJ183" s="6"/>
      <c r="AK183" s="6"/>
      <c r="AL183" s="6"/>
      <c r="AM183" s="6"/>
      <c r="AN183" s="6"/>
      <c r="AO183" s="6"/>
      <c r="AP183" s="6"/>
      <c r="AQ183" s="9"/>
      <c r="AR183" s="9"/>
      <c r="AS183" s="9"/>
      <c r="AT183" s="9"/>
      <c r="AU183" s="9"/>
      <c r="BE183" s="1"/>
      <c r="BG183" s="1"/>
      <c r="BH183" s="1"/>
      <c r="BI183" s="1"/>
      <c r="BJ183" s="1"/>
      <c r="BK183" s="1"/>
      <c r="BL183" s="1"/>
      <c r="BM183" s="1"/>
      <c r="BN183" s="1"/>
    </row>
    <row r="184" spans="31:66" ht="12">
      <c r="AE184" s="9"/>
      <c r="AF184" s="9"/>
      <c r="AG184" s="9"/>
      <c r="AH184" s="6"/>
      <c r="AI184" s="6"/>
      <c r="AJ184" s="6"/>
      <c r="AK184" s="6"/>
      <c r="AL184" s="6"/>
      <c r="AM184" s="6"/>
      <c r="AN184" s="6"/>
      <c r="AO184" s="6"/>
      <c r="AP184" s="6"/>
      <c r="AQ184" s="9"/>
      <c r="AR184" s="9"/>
      <c r="AS184" s="9"/>
      <c r="AT184" s="9"/>
      <c r="AU184" s="9"/>
      <c r="BE184" s="1"/>
      <c r="BG184" s="1"/>
      <c r="BH184" s="1"/>
      <c r="BI184" s="1"/>
      <c r="BJ184" s="1"/>
      <c r="BK184" s="1"/>
      <c r="BL184" s="1"/>
      <c r="BM184" s="1"/>
      <c r="BN184" s="1"/>
    </row>
    <row r="185" spans="31:66" ht="12">
      <c r="AE185" s="9"/>
      <c r="AF185" s="9"/>
      <c r="AG185" s="9"/>
      <c r="AH185" s="6"/>
      <c r="AI185" s="6"/>
      <c r="AJ185" s="6"/>
      <c r="AK185" s="6"/>
      <c r="AL185" s="6"/>
      <c r="AM185" s="6"/>
      <c r="AN185" s="6"/>
      <c r="AO185" s="6"/>
      <c r="AP185" s="6"/>
      <c r="AQ185" s="9"/>
      <c r="AR185" s="9"/>
      <c r="AS185" s="9"/>
      <c r="AT185" s="9"/>
      <c r="AU185" s="9"/>
      <c r="BE185" s="1"/>
      <c r="BG185" s="1"/>
      <c r="BH185" s="1"/>
      <c r="BI185" s="1"/>
      <c r="BJ185" s="1"/>
      <c r="BK185" s="1"/>
      <c r="BL185" s="1"/>
      <c r="BM185" s="1"/>
      <c r="BN185" s="1"/>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31:66" ht="12">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31:66" ht="12">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31:66" ht="12">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sheetData>
  <sheetProtection/>
  <mergeCells count="299">
    <mergeCell ref="C164:AC164"/>
    <mergeCell ref="C7:AC7"/>
    <mergeCell ref="C157:D160"/>
    <mergeCell ref="E157:H157"/>
    <mergeCell ref="I157:Q157"/>
    <mergeCell ref="E158:H158"/>
    <mergeCell ref="I158:Q158"/>
    <mergeCell ref="F160:Q160"/>
    <mergeCell ref="E156:H156"/>
    <mergeCell ref="I156:Q156"/>
    <mergeCell ref="R156:AC156"/>
    <mergeCell ref="R158:AC158"/>
    <mergeCell ref="F159:Q159"/>
    <mergeCell ref="D11:H17"/>
    <mergeCell ref="AH8:AJ8"/>
    <mergeCell ref="B154:B160"/>
    <mergeCell ref="C154:D154"/>
    <mergeCell ref="E154:H154"/>
    <mergeCell ref="J154:Q154"/>
    <mergeCell ref="R154:AC155"/>
    <mergeCell ref="C155:D156"/>
    <mergeCell ref="E155:H155"/>
    <mergeCell ref="B2:E2"/>
    <mergeCell ref="W45:X45"/>
    <mergeCell ref="V27:W27"/>
    <mergeCell ref="V28:W28"/>
    <mergeCell ref="R25:S25"/>
    <mergeCell ref="T25:U25"/>
    <mergeCell ref="W25:X25"/>
    <mergeCell ref="D24:H25"/>
    <mergeCell ref="R28:U28"/>
    <mergeCell ref="I155:Q155"/>
    <mergeCell ref="R46:W46"/>
    <mergeCell ref="D4:E4"/>
    <mergeCell ref="C6:D6"/>
    <mergeCell ref="F6:G6"/>
    <mergeCell ref="W26:X26"/>
    <mergeCell ref="I8:Q8"/>
    <mergeCell ref="I9:Q9"/>
    <mergeCell ref="R8:AB8"/>
    <mergeCell ref="B9:H9"/>
    <mergeCell ref="E28:H28"/>
    <mergeCell ref="AC119:AC129"/>
    <mergeCell ref="J104:Q104"/>
    <mergeCell ref="V96:W96"/>
    <mergeCell ref="J78:Q78"/>
    <mergeCell ref="J28:Q28"/>
    <mergeCell ref="J45:Q45"/>
    <mergeCell ref="J46:Q46"/>
    <mergeCell ref="S99:X99"/>
    <mergeCell ref="R30:U30"/>
    <mergeCell ref="V30:W30"/>
    <mergeCell ref="X46:Z46"/>
    <mergeCell ref="R44:W44"/>
    <mergeCell ref="Z44:AA44"/>
    <mergeCell ref="X44:Y44"/>
    <mergeCell ref="R45:U45"/>
    <mergeCell ref="Z45:AA45"/>
    <mergeCell ref="R9:AB9"/>
    <mergeCell ref="W21:Y21"/>
    <mergeCell ref="W22:Y22"/>
    <mergeCell ref="Y29:Z29"/>
    <mergeCell ref="S29:X29"/>
    <mergeCell ref="J14:Q14"/>
    <mergeCell ref="R27:U27"/>
    <mergeCell ref="S23:U23"/>
    <mergeCell ref="W23:Y23"/>
    <mergeCell ref="S18:U18"/>
    <mergeCell ref="W18:Y18"/>
    <mergeCell ref="W19:Y19"/>
    <mergeCell ref="S20:U20"/>
    <mergeCell ref="J47:Q47"/>
    <mergeCell ref="F47:H48"/>
    <mergeCell ref="F56:H59"/>
    <mergeCell ref="F37:H38"/>
    <mergeCell ref="F43:H46"/>
    <mergeCell ref="S19:U19"/>
    <mergeCell ref="S22:U22"/>
    <mergeCell ref="AC87:AC105"/>
    <mergeCell ref="Z108:AA108"/>
    <mergeCell ref="M81:O81"/>
    <mergeCell ref="G101:H102"/>
    <mergeCell ref="B79:H79"/>
    <mergeCell ref="D80:H81"/>
    <mergeCell ref="R100:U100"/>
    <mergeCell ref="E90:E105"/>
    <mergeCell ref="G103:H105"/>
    <mergeCell ref="E87:H89"/>
    <mergeCell ref="B60:C75"/>
    <mergeCell ref="R111:AB111"/>
    <mergeCell ref="J88:Q88"/>
    <mergeCell ref="J89:Q89"/>
    <mergeCell ref="S93:AB93"/>
    <mergeCell ref="J85:Q85"/>
    <mergeCell ref="O84:Q84"/>
    <mergeCell ref="O91:Q91"/>
    <mergeCell ref="W103:X103"/>
    <mergeCell ref="R101:U101"/>
    <mergeCell ref="B76:C78"/>
    <mergeCell ref="B80:C118"/>
    <mergeCell ref="E111:E118"/>
    <mergeCell ref="D76:H78"/>
    <mergeCell ref="F90:H94"/>
    <mergeCell ref="D84:D118"/>
    <mergeCell ref="F111:H114"/>
    <mergeCell ref="F115:H118"/>
    <mergeCell ref="D73:H75"/>
    <mergeCell ref="F66:H68"/>
    <mergeCell ref="D42:D59"/>
    <mergeCell ref="B119:C129"/>
    <mergeCell ref="M96:O96"/>
    <mergeCell ref="J81:K81"/>
    <mergeCell ref="J86:Q86"/>
    <mergeCell ref="O87:Q87"/>
    <mergeCell ref="J96:K96"/>
    <mergeCell ref="G100:H100"/>
    <mergeCell ref="D65:D72"/>
    <mergeCell ref="E29:H32"/>
    <mergeCell ref="E43:E46"/>
    <mergeCell ref="F42:H42"/>
    <mergeCell ref="E47:E48"/>
    <mergeCell ref="F33:H34"/>
    <mergeCell ref="D39:H41"/>
    <mergeCell ref="D60:H64"/>
    <mergeCell ref="F35:H36"/>
    <mergeCell ref="B3:AC3"/>
    <mergeCell ref="J27:Q27"/>
    <mergeCell ref="F71:H72"/>
    <mergeCell ref="AC60:AC72"/>
    <mergeCell ref="B39:C59"/>
    <mergeCell ref="B24:C38"/>
    <mergeCell ref="J49:Q49"/>
    <mergeCell ref="J57:Q57"/>
    <mergeCell ref="J59:Q59"/>
    <mergeCell ref="J58:Q58"/>
    <mergeCell ref="E124:H126"/>
    <mergeCell ref="Y71:Z71"/>
    <mergeCell ref="S61:AB61"/>
    <mergeCell ref="S62:AB62"/>
    <mergeCell ref="R115:AB115"/>
    <mergeCell ref="R116:AB118"/>
    <mergeCell ref="X91:Z91"/>
    <mergeCell ref="F97:F105"/>
    <mergeCell ref="G97:H99"/>
    <mergeCell ref="F95:H96"/>
    <mergeCell ref="E138:H139"/>
    <mergeCell ref="F49:H51"/>
    <mergeCell ref="D82:H82"/>
    <mergeCell ref="E84:H86"/>
    <mergeCell ref="F65:H65"/>
    <mergeCell ref="E106:H110"/>
    <mergeCell ref="E49:E51"/>
    <mergeCell ref="F69:H70"/>
    <mergeCell ref="D132:H133"/>
    <mergeCell ref="D119:H123"/>
    <mergeCell ref="D143:H146"/>
    <mergeCell ref="E137:H137"/>
    <mergeCell ref="AC56:AC59"/>
    <mergeCell ref="J52:Q52"/>
    <mergeCell ref="E52:E55"/>
    <mergeCell ref="F52:H55"/>
    <mergeCell ref="J53:Q53"/>
    <mergeCell ref="E56:E59"/>
    <mergeCell ref="E134:H136"/>
    <mergeCell ref="D124:D129"/>
    <mergeCell ref="J110:Q110"/>
    <mergeCell ref="J92:Q92"/>
    <mergeCell ref="J112:Q112"/>
    <mergeCell ref="J98:Q98"/>
    <mergeCell ref="O95:Q95"/>
    <mergeCell ref="O97:Q97"/>
    <mergeCell ref="J93:Q93"/>
    <mergeCell ref="J99:Q99"/>
    <mergeCell ref="J109:Q109"/>
    <mergeCell ref="M133:O133"/>
    <mergeCell ref="Y137:Z137"/>
    <mergeCell ref="Y126:Z126"/>
    <mergeCell ref="Y136:Z136"/>
    <mergeCell ref="Y135:Z135"/>
    <mergeCell ref="V137:W137"/>
    <mergeCell ref="S133:AB133"/>
    <mergeCell ref="S132:AB132"/>
    <mergeCell ref="S136:X136"/>
    <mergeCell ref="V134:W134"/>
    <mergeCell ref="B130:C152"/>
    <mergeCell ref="J131:K131"/>
    <mergeCell ref="D130:H131"/>
    <mergeCell ref="E150:H152"/>
    <mergeCell ref="J136:Q136"/>
    <mergeCell ref="R147:X147"/>
    <mergeCell ref="S144:AB144"/>
    <mergeCell ref="O132:Q132"/>
    <mergeCell ref="M131:N131"/>
    <mergeCell ref="P131:Q131"/>
    <mergeCell ref="R103:U103"/>
    <mergeCell ref="O102:Q102"/>
    <mergeCell ref="S145:AB145"/>
    <mergeCell ref="S146:AB146"/>
    <mergeCell ref="J141:Q141"/>
    <mergeCell ref="V135:W135"/>
    <mergeCell ref="J139:Q139"/>
    <mergeCell ref="O138:Q138"/>
    <mergeCell ref="R141:U141"/>
    <mergeCell ref="W141:X141"/>
    <mergeCell ref="V98:W98"/>
    <mergeCell ref="V97:W97"/>
    <mergeCell ref="R74:X74"/>
    <mergeCell ref="Y74:Z74"/>
    <mergeCell ref="Y70:Z70"/>
    <mergeCell ref="Y99:Z99"/>
    <mergeCell ref="AC47:AC48"/>
    <mergeCell ref="AC43:AC46"/>
    <mergeCell ref="AC80:AC81"/>
    <mergeCell ref="AC84:AC86"/>
    <mergeCell ref="AC49:AC51"/>
    <mergeCell ref="Y68:Z68"/>
    <mergeCell ref="AC76:AC78"/>
    <mergeCell ref="AC73:AC75"/>
    <mergeCell ref="Y69:Z69"/>
    <mergeCell ref="AC130:AC131"/>
    <mergeCell ref="R97:U97"/>
    <mergeCell ref="R98:U98"/>
    <mergeCell ref="AC106:AC118"/>
    <mergeCell ref="Y124:Z124"/>
    <mergeCell ref="Y125:Z125"/>
    <mergeCell ref="S121:AB121"/>
    <mergeCell ref="R112:AB114"/>
    <mergeCell ref="W108:X108"/>
    <mergeCell ref="S123:AB123"/>
    <mergeCell ref="AC11:AC17"/>
    <mergeCell ref="Y100:Z100"/>
    <mergeCell ref="Y98:Z98"/>
    <mergeCell ref="V100:W100"/>
    <mergeCell ref="S87:AB87"/>
    <mergeCell ref="S88:AB88"/>
    <mergeCell ref="S92:AB92"/>
    <mergeCell ref="AC39:AC41"/>
    <mergeCell ref="AC52:AC55"/>
    <mergeCell ref="AC24:AC38"/>
    <mergeCell ref="E147:H149"/>
    <mergeCell ref="R128:X128"/>
    <mergeCell ref="Y128:Z128"/>
    <mergeCell ref="Y149:Z149"/>
    <mergeCell ref="J142:Q142"/>
    <mergeCell ref="R138:U138"/>
    <mergeCell ref="R139:U139"/>
    <mergeCell ref="E140:H142"/>
    <mergeCell ref="J133:K133"/>
    <mergeCell ref="J135:Q135"/>
    <mergeCell ref="AC134:AC137"/>
    <mergeCell ref="AC132:AC133"/>
    <mergeCell ref="R137:U137"/>
    <mergeCell ref="R148:X148"/>
    <mergeCell ref="AC138:AC142"/>
    <mergeCell ref="AC143:AC152"/>
    <mergeCell ref="R134:U134"/>
    <mergeCell ref="R135:U135"/>
    <mergeCell ref="Y147:Z147"/>
    <mergeCell ref="Z141:AA141"/>
    <mergeCell ref="R151:X151"/>
    <mergeCell ref="Y151:Z151"/>
    <mergeCell ref="O134:Q134"/>
    <mergeCell ref="R102:U102"/>
    <mergeCell ref="R124:X124"/>
    <mergeCell ref="R125:X125"/>
    <mergeCell ref="S122:AB122"/>
    <mergeCell ref="Z103:AA103"/>
    <mergeCell ref="R108:U108"/>
    <mergeCell ref="Y148:Z148"/>
    <mergeCell ref="E127:H129"/>
    <mergeCell ref="J103:Q103"/>
    <mergeCell ref="O108:Q108"/>
    <mergeCell ref="J116:Q116"/>
    <mergeCell ref="J117:Q117"/>
    <mergeCell ref="J50:Q50"/>
    <mergeCell ref="J51:Q51"/>
    <mergeCell ref="J56:Q56"/>
    <mergeCell ref="J55:Q55"/>
    <mergeCell ref="J113:Q113"/>
    <mergeCell ref="W20:Y20"/>
    <mergeCell ref="S21:U21"/>
    <mergeCell ref="B11:C23"/>
    <mergeCell ref="J12:Q12"/>
    <mergeCell ref="E23:H23"/>
    <mergeCell ref="J18:L18"/>
    <mergeCell ref="E18:H18"/>
    <mergeCell ref="S12:AB12"/>
    <mergeCell ref="E19:H19"/>
    <mergeCell ref="E20:H20"/>
    <mergeCell ref="E21:H21"/>
    <mergeCell ref="J15:Q15"/>
    <mergeCell ref="E83:H83"/>
    <mergeCell ref="E22:H22"/>
    <mergeCell ref="E26:H27"/>
    <mergeCell ref="J48:Q48"/>
    <mergeCell ref="J77:Q77"/>
    <mergeCell ref="J54:Q54"/>
    <mergeCell ref="J76:Q76"/>
    <mergeCell ref="E66:E72"/>
  </mergeCells>
  <conditionalFormatting sqref="Y136:Z136 Y99:Z99 Y29:Z29">
    <cfRule type="cellIs" priority="1" dxfId="60" operator="greaterThan" stopIfTrue="1">
      <formula>650</formula>
    </cfRule>
    <cfRule type="cellIs" priority="2" dxfId="61" operator="lessThan" stopIfTrue="1">
      <formula>550</formula>
    </cfRule>
  </conditionalFormatting>
  <conditionalFormatting sqref="Y137:Z137 Y100:Z100 Z74 Y98:Z98 Y28:Z28 Y135:Z135 Y30:Z30 Z128 Z151">
    <cfRule type="cellIs" priority="3" dxfId="60" operator="greaterThan" stopIfTrue="1">
      <formula>0</formula>
    </cfRule>
  </conditionalFormatting>
  <conditionalFormatting sqref="AH14:AI14">
    <cfRule type="cellIs" priority="4" dxfId="66" operator="equal" stopIfTrue="1">
      <formula>"●適合"</formula>
    </cfRule>
    <cfRule type="cellIs" priority="5" dxfId="63" operator="equal" stopIfTrue="1">
      <formula>"★未達"</formula>
    </cfRule>
    <cfRule type="cellIs" priority="6" dxfId="64" operator="equal" stopIfTrue="1">
      <formula>"▲矛盾"</formula>
    </cfRule>
  </conditionalFormatting>
  <conditionalFormatting sqref="AM5:AQ5 AI21:AI23 AH73:AI73 AJ19:AJ23 AI18:AJ18 AH39:AI39 AM40:AQ40 AH12:AI12 AM74:AQ74 AM15:AR15 AH43:AI43 AM13:AQ13 AM17:AQ17 AG18:AG23 AM34:AS34 AH24:AI24 AM44:AR44 AM25:AR25 AM145:AQ145 AM50:AQ50 AH52:AI52 AM53:AR53 AH56:AI56 AH76:AI76 AH47:AI47 AM48:AP48 AH49:AI49 AM62:AP62 AH66:AI66 AM67:AQ67 AH61 AM77:AQ77 AM57:AR57 AH80:AI80 AM81:AQ81 AH84:AI84 AM85:AQ85 AH87:AI87 AM88:AQ88 AH91:AI91 AM92:AQ92 AH95:AI95 AM96:AQ96 AH106:AI106 AM107:AQ107 AM112:AP112 AH111:AI111 AM116:AP116 AH115:AI115 AH119:AI119 AM120:AQ120 AH130:AI130 AM131:AR131 AH134:AI134 AM135:AQ135 AJ128 AM138:AQ138 AH141:AI141 AM142:AQ142 AH144:AI144 AJ29 AJ45 AJ125:AJ126 AJ74 AJ92:AJ93 AJ99 AJ103 AJ108 AJ148:AJ149 AJ136 AH138 AJ151 AJ69:AJ71">
    <cfRule type="cellIs" priority="7" dxfId="62" operator="greaterThanOrEqual" stopIfTrue="1">
      <formula>"●適合"</formula>
    </cfRule>
    <cfRule type="cellIs" priority="8" dxfId="63" operator="equal" stopIfTrue="1">
      <formula>"◆未達"</formula>
    </cfRule>
    <cfRule type="cellIs" priority="9" dxfId="64" operator="equal" stopIfTrue="1">
      <formula>"▼矛盾"</formula>
    </cfRule>
  </conditionalFormatting>
  <conditionalFormatting sqref="AJ28 AJ98 AJ135">
    <cfRule type="cellIs" priority="10" dxfId="62" operator="greaterThanOrEqual" stopIfTrue="1">
      <formula>"●適合"</formula>
    </cfRule>
    <cfRule type="cellIs" priority="11" dxfId="63" operator="equal" stopIfTrue="1">
      <formula>"◆195未満"</formula>
    </cfRule>
    <cfRule type="cellIs" priority="12" dxfId="64" operator="equal" stopIfTrue="1">
      <formula>"▼矛盾"</formula>
    </cfRule>
  </conditionalFormatting>
  <conditionalFormatting sqref="AJ30 AJ124 AJ100 AJ147 AJ137 AJ68">
    <cfRule type="cellIs" priority="13" dxfId="62" operator="greaterThanOrEqual" stopIfTrue="1">
      <formula>"●適合"</formula>
    </cfRule>
    <cfRule type="cellIs" priority="14" dxfId="63" operator="equal" stopIfTrue="1">
      <formula>"◆30超過"</formula>
    </cfRule>
    <cfRule type="cellIs" priority="15" dxfId="64" operator="equal" stopIfTrue="1">
      <formula>"▼矛盾"</formula>
    </cfRule>
  </conditionalFormatting>
  <conditionalFormatting sqref="AJ33">
    <cfRule type="cellIs" priority="16" dxfId="62" operator="greaterThanOrEqual" stopIfTrue="1">
      <formula>"●適合"</formula>
    </cfRule>
    <cfRule type="cellIs" priority="17" dxfId="63" operator="equal" stopIfTrue="1">
      <formula>"◆寸法"</formula>
    </cfRule>
    <cfRule type="cellIs" priority="18" dxfId="64" operator="equal" stopIfTrue="1">
      <formula>"▼矛盾"</formula>
    </cfRule>
  </conditionalFormatting>
  <conditionalFormatting sqref="AJ26">
    <cfRule type="cellIs" priority="19" dxfId="62" operator="greaterThanOrEqual" stopIfTrue="1">
      <formula>"●適合"</formula>
    </cfRule>
    <cfRule type="cellIs" priority="20" dxfId="63" operator="equal" stopIfTrue="1">
      <formula>"◆過勾配"</formula>
    </cfRule>
    <cfRule type="cellIs" priority="21" dxfId="64" operator="equal" stopIfTrue="1">
      <formula>"▼矛盾"</formula>
    </cfRule>
  </conditionalFormatting>
  <conditionalFormatting sqref="AJ46 AJ104">
    <cfRule type="cellIs" priority="22" dxfId="62" operator="greaterThanOrEqual" stopIfTrue="1">
      <formula>"●適合"</formula>
    </cfRule>
    <cfRule type="cellIs" priority="23" dxfId="63" operator="equal" stopIfTrue="1">
      <formula>"◆低すぎ"</formula>
    </cfRule>
    <cfRule type="cellIs" priority="24" dxfId="65" operator="equal" stopIfTrue="1">
      <formula>"高すぎ"</formula>
    </cfRule>
  </conditionalFormatting>
  <conditionalFormatting sqref="AJ44">
    <cfRule type="cellIs" priority="25" dxfId="62" operator="lessThanOrEqual" stopIfTrue="1">
      <formula>45</formula>
    </cfRule>
    <cfRule type="cellIs" priority="26" dxfId="67" operator="equal" stopIfTrue="1">
      <formula>"■未答"</formula>
    </cfRule>
    <cfRule type="cellIs" priority="27" dxfId="63" operator="greaterThan" stopIfTrue="1">
      <formula>45</formula>
    </cfRule>
  </conditionalFormatting>
  <printOptions horizontalCentered="1" verticalCentered="1"/>
  <pageMargins left="0.55" right="0.32" top="0.5" bottom="0.4330708661417323" header="0.2755905511811024" footer="0.15748031496062992"/>
  <pageSetup blackAndWhite="1" fitToHeight="0" horizontalDpi="600" verticalDpi="600" orientation="portrait" paperSize="9" scale="75" r:id="rId2"/>
  <rowBreaks count="2" manualBreakCount="2">
    <brk id="59" min="1" max="28" man="1"/>
    <brk id="118" min="1" max="28"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saiki-yuusaku</dc:creator>
  <cp:keywords/>
  <dc:description/>
  <cp:lastModifiedBy>User</cp:lastModifiedBy>
  <dcterms:modified xsi:type="dcterms:W3CDTF">2021-01-04T01:45:33Z</dcterms:modified>
  <cp:category/>
  <cp:version/>
  <cp:contentType/>
  <cp:contentStatus/>
</cp:coreProperties>
</file>